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Risques" sheetId="2" state="visible" r:id="rId4"/>
    <sheet name="Opportunités" sheetId="3" state="visible" r:id="rId5"/>
    <sheet name="Synthèse revue" sheetId="4" state="visible" r:id="rId6"/>
    <sheet name="Barème" sheetId="5" state="visible" r:id="rId7"/>
    <sheet name="Exemple risques" sheetId="6" state="visible" r:id="rId8"/>
    <sheet name="Exemple opportunités" sheetId="7" state="visible" r:id="rId9"/>
    <sheet name="Exemple synthèse" sheetId="8" state="visible" r:id="rId10"/>
    <sheet name="Listes" sheetId="9" state="visible" r:id="rId11"/>
  </sheets>
  <definedNames>
    <definedName function="false" hidden="false" localSheetId="6" name="_xlnm.Print_Titles" vbProcedure="false">'Exemple opportunités'!$10:$11</definedName>
    <definedName function="false" hidden="false" localSheetId="5" name="_xlnm.Print_Titles" vbProcedure="false">'Exemple risques'!$10:$11</definedName>
    <definedName function="false" hidden="false" localSheetId="2" name="_xlnm.Print_Titles" vbProcedure="false">Opportunités!$10:$11</definedName>
    <definedName function="false" hidden="false" localSheetId="1" name="_xlnm.Print_Titles" vbProcedure="false">Risques!$10:$11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<sst xmlns="http://schemas.openxmlformats.org/spreadsheetml/2006/main" count="492" uniqueCount="261">
  <si>
    <t xml:space="preserve">K-li-T · Modèle ISO 9001:2026 · Paragraphes 6.1.2 et 6.1.3</t>
  </si>
  <si>
    <t xml:space="preserve">Tableau des risques et opportunités : deux volets et suivi d’efficacité</t>
  </si>
  <si>
    <t xml:space="preserve">Ce classeur réunit dans un même fichier les risques (6.1.2) et les opportunités (6.1.3), sans les mélanger. Pour chacun, il demande ce que la norme demande : déterminer, évaluer, planifier des actions, les intégrer aux processus et évaluer leur efficacité. L’onglet de synthèse prépare ce que la revue de direction examine (9.3.2, points g et h). La norme n’exige pas d’information documentée pour ce paragraphe : le tableau est le moyen le plus clair de montrer que tout est fait.</t>
  </si>
  <si>
    <t xml:space="preserve">Mode d’emploi</t>
  </si>
  <si>
    <t xml:space="preserve">1.  Repérer. Partez de vos enjeux (4.1), des attentes de vos parties intéressées (4.2), de vos processus et de vos incidents récents. Notez l’origine de chaque ligne.</t>
  </si>
  <si>
    <t xml:space="preserve">2.  Volet A, risques. Décrivez chaque risque en une phrase (cause, événement, conséquence). Choisissez la gravité et la probabilité de 1 à 3 : le score et le niveau se calculent seuls (1 à 2 accepter, 3 à 4 planifier, 6 à 9 prioritaire). Choisissez une des six réponses de la note 2 de 6.1.2.</t>
  </si>
  <si>
    <t xml:space="preserve">3.  Volet B, opportunités. Choisissez le gain, l’effort et le délai : la lecture rapide est indicative, la décision reste la vôtre. Décidez Action, Veille ou Non retenu, et notez le motif ou l’action.</t>
  </si>
  <si>
    <t xml:space="preserve">4.  Planifier. Pour chaque action : ce qui sera fait, qui, pour quand, dans quel processus. Écrivez dans la foulée le critère de réussite et la date de contrôle : une case rouge signale l’oubli.</t>
  </si>
  <si>
    <t xml:space="preserve">5.  Contrôler. À la date de contrôle, notez le résultat constaté et choisissez un verdict : efficace, partiellement efficace, non efficace ou trop tôt. Recotez le risque (colonne « Nouveau score »), il reste au tableau.</t>
  </si>
  <si>
    <t xml:space="preserve">6.  Synthétiser. Avant la revue de direction, ouvrez l’onglet « Synthèse revue » : saisissez les dates, les valeurs de la dernière revue, vos commentaires et les décisions à demander.</t>
  </si>
  <si>
    <t xml:space="preserve">Repères de terrain K-li-T</t>
  </si>
  <si>
    <t xml:space="preserve">Rythme conseillé : ajouter une ligne au fil de l’eau après un incident, une réclamation, un nouveau client ou un changement ; faire un point de trente minutes chaque trimestre ; relire, recoter et rédiger la synthèse chaque année avant la revue de direction. La norme ne fixe aucune fréquence.</t>
  </si>
  <si>
    <t xml:space="preserve">Un risque dont l’action est efficace ne disparaît pas : on le recote et on le garde. Une opportunité en veille n’a pas de verdict tant qu’aucune action n’est lancée.</t>
  </si>
  <si>
    <t xml:space="preserve">Un tableau sans aucune action à reprendre inspire la méfiance : un verdict « non efficace » traité, avec une autre réponse choisie, est une bonne preuve de maîtrise.</t>
  </si>
  <si>
    <t xml:space="preserve">Articulation avec les registres détaillés</t>
  </si>
  <si>
    <t xml:space="preserve">Ce tableau reprend l’essentiel du registre des risques (cotation, matrice) et du registre des opportunités (sources, décision). Si vous utilisez déjà ces registres, vous pouvez en coller les lignes ici : ce modèle y ajoute le suivi d’efficacité et la synthèse. Les seuils de niveau et les verdicts sont des repères de terrain K-li-T, non des exigences de la norme.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</si>
  <si>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</si>
  <si>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</si>
  <si>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</si>
  <si>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</si>
  <si>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</si>
  <si>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Risques : le volet A (20 lignes), avec score, niveau, alertes et suivi d’efficacité.</t>
  </si>
  <si>
    <t xml:space="preserve">•  Opportunités : le volet B (15 lignes), avec lecture rapide, décision et suivi d’efficacité.</t>
  </si>
  <si>
    <t xml:space="preserve">•  Synthèse revue : la page à présenter à la direction, calculée à partir des deux volets.</t>
  </si>
  <si>
    <t xml:space="preserve">•  Barème : cotation de 1 à 3, les six réponses aux risques, les quatre verdicts d’efficacité.</t>
  </si>
  <si>
    <t xml:space="preserve">•  Exemple risques, Exemple opportunités et Exemple synthèse : une entreprise de plasturgie de quarante-cinq personnes (fictif).</t>
  </si>
  <si>
    <t xml:space="preserve">•  Listes : contenu des menus déroulants, modifiable.</t>
  </si>
  <si>
    <t xml:space="preserve">Pour aller plus loin</t>
  </si>
  <si>
    <t xml:space="preserve">L’article qui accompagne ce modèle : k-li-t.com/modele-tableau-risques-opportunites/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</si>
  <si>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</si>
  <si>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K-li-T · Modèle ISO 9001:2026 · Paragraphe 6.1.2</t>
  </si>
  <si>
    <t xml:space="preserve">Volet A : risques</t>
  </si>
  <si>
    <t xml:space="preserve">Une action = un critère de réussite et une date de contrôle, écrits en même temps. Score et niveau se calculent seuls.</t>
  </si>
  <si>
    <t xml:space="preserve">Risques inscrits</t>
  </si>
  <si>
    <t xml:space="preserve">dont prioritaires (score 6 à 9)</t>
  </si>
  <si>
    <t xml:space="preserve">dont à planifier (score 3 à 4)</t>
  </si>
  <si>
    <t xml:space="preserve">dont acceptés (score 1 à 2)</t>
  </si>
  <si>
    <t xml:space="preserve">Actions échues non soldées</t>
  </si>
  <si>
    <t xml:space="preserve">Contrôles échus sans verdict</t>
  </si>
  <si>
    <t xml:space="preserve">1. Identifier</t>
  </si>
  <si>
    <t xml:space="preserve">2. Évaluer</t>
  </si>
  <si>
    <t xml:space="preserve">3. Répondre et planifier</t>
  </si>
  <si>
    <t xml:space="preserve">4. Contrôler l’efficacité</t>
  </si>
  <si>
    <t xml:space="preserve">Réf.</t>
  </si>
  <si>
    <t xml:space="preserve">Inscrit le</t>
  </si>
  <si>
    <t xml:space="preserve">Origine : enjeu (4.1), partie intéressée (4.2), perturbation…</t>
  </si>
  <si>
    <t xml:space="preserve">Risque : cause, événement, conséquence</t>
  </si>
  <si>
    <t xml:space="preserve">Processus concerné</t>
  </si>
  <si>
    <t xml:space="preserve">Gravité (1 à 3)</t>
  </si>
  <si>
    <t xml:space="preserve">Probabilité (1 à 3)</t>
  </si>
  <si>
    <t xml:space="preserve">Score (G × P)</t>
  </si>
  <si>
    <t xml:space="preserve">Niveau</t>
  </si>
  <si>
    <t xml:space="preserve">Réponse (6.1.2, note 2)</t>
  </si>
  <si>
    <t xml:space="preserve">Action : ce qui sera fait</t>
  </si>
  <si>
    <t xml:space="preserve">Responsable</t>
  </si>
  <si>
    <t xml:space="preserve">Échéance</t>
  </si>
  <si>
    <t xml:space="preserve">Statut de l’action</t>
  </si>
  <si>
    <t xml:space="preserve">Critère de réussite (écrit avant d’agir)</t>
  </si>
  <si>
    <t xml:space="preserve">Date de contrôle</t>
  </si>
  <si>
    <t xml:space="preserve">Résultat constaté</t>
  </si>
  <si>
    <t xml:space="preserve">Verdict</t>
  </si>
  <si>
    <t xml:space="preserve">Nouveau score après action</t>
  </si>
  <si>
    <t xml:space="preserve">R1</t>
  </si>
  <si>
    <t xml:space="preserve">R2</t>
  </si>
  <si>
    <t xml:space="preserve">R3</t>
  </si>
  <si>
    <t xml:space="preserve">R4</t>
  </si>
  <si>
    <t xml:space="preserve">R5</t>
  </si>
  <si>
    <t xml:space="preserve">R6</t>
  </si>
  <si>
    <t xml:space="preserve">R7</t>
  </si>
  <si>
    <t xml:space="preserve">R8</t>
  </si>
  <si>
    <t xml:space="preserve">R9</t>
  </si>
  <si>
    <t xml:space="preserve">R10</t>
  </si>
  <si>
    <t xml:space="preserve">R11</t>
  </si>
  <si>
    <t xml:space="preserve">R12</t>
  </si>
  <si>
    <t xml:space="preserve">R13</t>
  </si>
  <si>
    <t xml:space="preserve">R14</t>
  </si>
  <si>
    <t xml:space="preserve">R15</t>
  </si>
  <si>
    <t xml:space="preserve">R16</t>
  </si>
  <si>
    <t xml:space="preserve">R17</t>
  </si>
  <si>
    <t xml:space="preserve">R18</t>
  </si>
  <si>
    <t xml:space="preserve">R19</t>
  </si>
  <si>
    <t xml:space="preserve">R20</t>
  </si>
  <si>
    <t xml:space="preserve">K-li-T · Modèle ISO 9001:2026 · Paragraphe 6.1.3</t>
  </si>
  <si>
    <t xml:space="preserve">Volet B : opportunités</t>
  </si>
  <si>
    <t xml:space="preserve">On ne réduit pas une opportunité, on décide d’en tirer parti ou non : action, veille ou non retenu, avec le motif.</t>
  </si>
  <si>
    <t xml:space="preserve">Opportunités inscrites</t>
  </si>
  <si>
    <t xml:space="preserve">Actions décidées</t>
  </si>
  <si>
    <t xml:space="preserve">En veille</t>
  </si>
  <si>
    <t xml:space="preserve">Non retenues</t>
  </si>
  <si>
    <t xml:space="preserve">Décisions manquantes</t>
  </si>
  <si>
    <t xml:space="preserve">Actions sans critère ou sans date de contrôle</t>
  </si>
  <si>
    <t xml:space="preserve">3. Décider et planifier</t>
  </si>
  <si>
    <t xml:space="preserve">Inscrite le</t>
  </si>
  <si>
    <t xml:space="preserve">Origine : enjeu (4.1), partie intéressée (4.2), résultat…</t>
  </si>
  <si>
    <t xml:space="preserve">Opportunité : circonstance favorable et ce qu’elle permettrait</t>
  </si>
  <si>
    <t xml:space="preserve">Gain attendu</t>
  </si>
  <si>
    <t xml:space="preserve">Effort</t>
  </si>
  <si>
    <t xml:space="preserve">Délai</t>
  </si>
  <si>
    <t xml:space="preserve">Lecture rapide (indicative)</t>
  </si>
  <si>
    <t xml:space="preserve">Décision</t>
  </si>
  <si>
    <t xml:space="preserve">Action décidée, point de veille ou motif</t>
  </si>
  <si>
    <t xml:space="preserve">O1</t>
  </si>
  <si>
    <t xml:space="preserve">O2</t>
  </si>
  <si>
    <t xml:space="preserve">O3</t>
  </si>
  <si>
    <t xml:space="preserve">O4</t>
  </si>
  <si>
    <t xml:space="preserve">O5</t>
  </si>
  <si>
    <t xml:space="preserve">O6</t>
  </si>
  <si>
    <t xml:space="preserve">O7</t>
  </si>
  <si>
    <t xml:space="preserve">O8</t>
  </si>
  <si>
    <t xml:space="preserve">O9</t>
  </si>
  <si>
    <t xml:space="preserve">O10</t>
  </si>
  <si>
    <t xml:space="preserve">O11</t>
  </si>
  <si>
    <t xml:space="preserve">O12</t>
  </si>
  <si>
    <t xml:space="preserve">O13</t>
  </si>
  <si>
    <t xml:space="preserve">O14</t>
  </si>
  <si>
    <t xml:space="preserve">O15</t>
  </si>
  <si>
    <t xml:space="preserve">K-li-T · Modèle ISO 9001:2026 · Paragraphes 6.1.2, 6.1.3 et 9.3.2 (points g et h)</t>
  </si>
  <si>
    <t xml:space="preserve">Synthèse pour la revue de direction</t>
  </si>
  <si>
    <t xml:space="preserve">Une page tirée des deux volets. La colonne « Valeur actuelle » se calcule ; saisissez les valeurs de la dernière revue pour voir l’évolution.</t>
  </si>
  <si>
    <t xml:space="preserve">Date de cette revue de direction</t>
  </si>
  <si>
    <t xml:space="preserve">Date de la dernière revue de direction</t>
  </si>
  <si>
    <t xml:space="preserve">Volet</t>
  </si>
  <si>
    <t xml:space="preserve">Indicateur</t>
  </si>
  <si>
    <t xml:space="preserve">Valeur actuelle</t>
  </si>
  <si>
    <t xml:space="preserve">À la dernière revue (à saisir)</t>
  </si>
  <si>
    <t xml:space="preserve">Évolution</t>
  </si>
  <si>
    <t xml:space="preserve">Commentaire pour la revue</t>
  </si>
  <si>
    <t xml:space="preserve">Risques</t>
  </si>
  <si>
    <t xml:space="preserve">Nouveaux risques depuis la dernière revue</t>
  </si>
  <si>
    <t xml:space="preserve">—</t>
  </si>
  <si>
    <t xml:space="preserve">Verdict : efficace</t>
  </si>
  <si>
    <t xml:space="preserve">Verdict : partiellement efficace</t>
  </si>
  <si>
    <t xml:space="preserve">Verdict : non efficace (à signaler à la revue)</t>
  </si>
  <si>
    <t xml:space="preserve">Verdict : trop tôt pour juger</t>
  </si>
  <si>
    <t xml:space="preserve">Opportunités</t>
  </si>
  <si>
    <t xml:space="preserve">dont décidées en action</t>
  </si>
  <si>
    <t xml:space="preserve">dont en veille</t>
  </si>
  <si>
    <t xml:space="preserve">dont non retenues (motif noté)</t>
  </si>
  <si>
    <t xml:space="preserve">Nouvelles opportunités depuis la dernière revue</t>
  </si>
  <si>
    <t xml:space="preserve">Décisions demandées à la direction (ressources, arbitrages)</t>
  </si>
  <si>
    <t xml:space="preserve">N°</t>
  </si>
  <si>
    <t xml:space="preserve">Décision demandée</t>
  </si>
  <si>
    <t xml:space="preserve">Pourquoi (risque, action ou opportunité concernés)</t>
  </si>
  <si>
    <t xml:space="preserve">Qui décide, quand, suite décidée</t>
  </si>
  <si>
    <t xml:space="preserve">Barème de cotation, réponses aux risques et verdicts d’efficacité</t>
  </si>
  <si>
    <t xml:space="preserve">Repères de terrain K-li-T : la norme n’impose aucune échelle. Adaptez les libellés à votre activité.</t>
  </si>
  <si>
    <t xml:space="preserve">Note</t>
  </si>
  <si>
    <t xml:space="preserve">Gravité (conséquence sur le client ou la conformité)</t>
  </si>
  <si>
    <t xml:space="preserve">Probabilité (fréquence attendue)</t>
  </si>
  <si>
    <t xml:space="preserve">1</t>
  </si>
  <si>
    <t xml:space="preserve">Gêne mineure, rattrapable sans impact client</t>
  </si>
  <si>
    <t xml:space="preserve">Rare : une fois en plusieurs années</t>
  </si>
  <si>
    <t xml:space="preserve">2</t>
  </si>
  <si>
    <t xml:space="preserve">Retard ou non-conformité détectée avant livraison</t>
  </si>
  <si>
    <t xml:space="preserve">Possible : une fois par an environ</t>
  </si>
  <si>
    <t xml:space="preserve">3</t>
  </si>
  <si>
    <t xml:space="preserve">Livraison non conforme, perte de client ou arrêt d'activité</t>
  </si>
  <si>
    <t xml:space="preserve">Fréquente : plusieurs fois par an</t>
  </si>
  <si>
    <t xml:space="preserve">Lecture du score</t>
  </si>
  <si>
    <t xml:space="preserve">1 à 2 : accepter et surveiller · 3 à 4 : planifier une action · 6 à 9 : agir en priorité</t>
  </si>
  <si>
    <t xml:space="preserve">Réponse à un risque (6.1.2, note 2)</t>
  </si>
  <si>
    <t xml:space="preserve">En pratique</t>
  </si>
  <si>
    <t xml:space="preserve">Exemple</t>
  </si>
  <si>
    <t xml:space="preserve">Éviter le risque</t>
  </si>
  <si>
    <t xml:space="preserve">Ne pas faire l’activité risquée</t>
  </si>
  <si>
    <t xml:space="preserve">Refuser une commande hors de vos compétences</t>
  </si>
  <si>
    <t xml:space="preserve">Prendre le risque pour saisir une opportunité</t>
  </si>
  <si>
    <t xml:space="preserve">Accepter un risque en vue d’un gain</t>
  </si>
  <si>
    <t xml:space="preserve">Investir dans une machine pour répondre à un nouveau marché</t>
  </si>
  <si>
    <t xml:space="preserve">Éliminer la source du risque</t>
  </si>
  <si>
    <t xml:space="preserve">Supprimer la cause</t>
  </si>
  <si>
    <t xml:space="preserve">Remplacer un équipement vétuste</t>
  </si>
  <si>
    <t xml:space="preserve">Modifier la probabilité ou les conséquences</t>
  </si>
  <si>
    <t xml:space="preserve">Prévenir ou limiter</t>
  </si>
  <si>
    <t xml:space="preserve">Maintenance préventive, stock de sécurité, contrôle supplémentaire</t>
  </si>
  <si>
    <t xml:space="preserve">Partager le risque</t>
  </si>
  <si>
    <t xml:space="preserve">Le répartir avec un tiers</t>
  </si>
  <si>
    <t xml:space="preserve">Assurance, second fournisseur, clause contractuelle</t>
  </si>
  <si>
    <t xml:space="preserve">Maintenir le risque sur la base d’une décision éclairée</t>
  </si>
  <si>
    <t xml:space="preserve">Accepter et le noter</t>
  </si>
  <si>
    <t xml:space="preserve">Risque faible dont le traitement coûterait plus cher que l’effet</t>
  </si>
  <si>
    <t xml:space="preserve">Verdict d’efficacité</t>
  </si>
  <si>
    <t xml:space="preserve">Signification</t>
  </si>
  <si>
    <t xml:space="preserve">Suite à donner</t>
  </si>
  <si>
    <t xml:space="preserve">Efficace</t>
  </si>
  <si>
    <t xml:space="preserve">L'effet attendu est atteint</t>
  </si>
  <si>
    <t xml:space="preserve">Clore l'action, recoter le risque, garder la ligne</t>
  </si>
  <si>
    <t xml:space="preserve">Partiellement efficace</t>
  </si>
  <si>
    <t xml:space="preserve">L'effet est atteint en partie</t>
  </si>
  <si>
    <t xml:space="preserve">Compléter l'action, fixer une nouvelle date</t>
  </si>
  <si>
    <t xml:space="preserve">Non efficace</t>
  </si>
  <si>
    <t xml:space="preserve">L'effet n'est pas là</t>
  </si>
  <si>
    <t xml:space="preserve">Chercher pourquoi, choisir une autre réponse, le signaler à la revue de direction</t>
  </si>
  <si>
    <t xml:space="preserve">Trop tôt</t>
  </si>
  <si>
    <t xml:space="preserve">Pas assez de recul pour juger</t>
  </si>
  <si>
    <t xml:space="preserve">Reporter le contrôle, une seule fois</t>
  </si>
  <si>
    <t xml:space="preserve">Volet A : risques (exemple fictif)</t>
  </si>
  <si>
    <t xml:space="preserve">Entreprise de plasturgie de quarante-cinq personnes (pièces pour l’électroménager), au contrôle semestriel d’octobre 2026. Trois risques : un efficace, un partiellement efficace, un non efficace.</t>
  </si>
  <si>
    <t xml:space="preserve">Enjeu 4.1 : moules vieillissants</t>
  </si>
  <si>
    <t xml:space="preserve">Casse du moule principal faute d’entretien programmé, livraisons de deux clients retardées</t>
  </si>
  <si>
    <t xml:space="preserve">Production (injection)</t>
  </si>
  <si>
    <t xml:space="preserve">Entretien préventif trimestriel du moule</t>
  </si>
  <si>
    <t xml:space="preserve">Responsable maintenance</t>
  </si>
  <si>
    <t xml:space="preserve">Fait</t>
  </si>
  <si>
    <t xml:space="preserve">Aucun arrêt non planifié de plus de 48 heures sur douze mois</t>
  </si>
  <si>
    <t xml:space="preserve">Un arrêt de 20 heures</t>
  </si>
  <si>
    <t xml:space="preserve">Partie intéressée 4.2 : fournisseur de granulés</t>
  </si>
  <si>
    <t xml:space="preserve">Dépendance à un fournisseur unique de granulés : une rupture arrêterait les presses</t>
  </si>
  <si>
    <t xml:space="preserve">Achats</t>
  </si>
  <si>
    <t xml:space="preserve">Qualifier un second fournisseur</t>
  </si>
  <si>
    <t xml:space="preserve">Responsable achats</t>
  </si>
  <si>
    <t xml:space="preserve">En cours</t>
  </si>
  <si>
    <t xml:space="preserve">Qualification avant fin mars 2026</t>
  </si>
  <si>
    <t xml:space="preserve">Échantillons validés, qualification en cours</t>
  </si>
  <si>
    <t xml:space="preserve">Réclamation client : pièces hors cote au démarrage</t>
  </si>
  <si>
    <t xml:space="preserve">Erreur de réglage de la presse au changement d’équipe, pièces hors cote au démarrage</t>
  </si>
  <si>
    <t xml:space="preserve">Fiche de réglage et validation du premier article</t>
  </si>
  <si>
    <t xml:space="preserve">Chef d’atelier</t>
  </si>
  <si>
    <t xml:space="preserve">Rebuts de démarrage sous 1,5 %</t>
  </si>
  <si>
    <t xml:space="preserve">2,4 %</t>
  </si>
  <si>
    <t xml:space="preserve">Volet B : opportunités (exemple fictif)</t>
  </si>
  <si>
    <t xml:space="preserve">Même entreprise de plasturgie. O1 est décidée en action et jugée efficace ; O2 reste en veille, sans verdict tant qu’aucune action n’est lancée.</t>
  </si>
  <si>
    <t xml:space="preserve">Partie intéressée 4.2 : client</t>
  </si>
  <si>
    <t xml:space="preserve">Un client demande des pièces en matière recyclée : un nouveau marché devient possible</t>
  </si>
  <si>
    <t xml:space="preserve">Production, achats</t>
  </si>
  <si>
    <t xml:space="preserve">Moyen</t>
  </si>
  <si>
    <t xml:space="preserve">Moyen (6 à 18 mois)</t>
  </si>
  <si>
    <t xml:space="preserve">Action</t>
  </si>
  <si>
    <t xml:space="preserve">Essais sur une référence</t>
  </si>
  <si>
    <t xml:space="preserve">Responsable méthodes</t>
  </si>
  <si>
    <t xml:space="preserve">Une référence validée avant septembre 2026</t>
  </si>
  <si>
    <t xml:space="preserve">Référence validée en juin</t>
  </si>
  <si>
    <t xml:space="preserve">Veille : aides régionales</t>
  </si>
  <si>
    <t xml:space="preserve">Aide régionale à la modernisation d’une presse</t>
  </si>
  <si>
    <t xml:space="preserve">Production</t>
  </si>
  <si>
    <t xml:space="preserve">Élevé</t>
  </si>
  <si>
    <t xml:space="preserve">Long (plus de 18 mois)</t>
  </si>
  <si>
    <t xml:space="preserve">Veille</t>
  </si>
  <si>
    <t xml:space="preserve">Réexamen à la prochaine revue de direction</t>
  </si>
  <si>
    <t xml:space="preserve">Dirigeant</t>
  </si>
  <si>
    <t xml:space="preserve">Pas de contrôle prévu</t>
  </si>
  <si>
    <t xml:space="preserve">Synthèse pour la revue de direction (exemple fictif)</t>
  </si>
  <si>
    <t xml:space="preserve">R1 et R3 : niveau 6. R1 est recotée à 3 après l’action.</t>
  </si>
  <si>
    <t xml:space="preserve">R2 : qualification du second fournisseur en cours, échéance dépassée depuis avril.</t>
  </si>
  <si>
    <t xml:space="preserve">R3 : action à reprendre. Fiche de réglage trop générale, équipe de nuit insuffisamment formée. Autre réponse à décider.</t>
  </si>
  <si>
    <t xml:space="preserve">O2 : réexamen à cette revue (aide régionale).</t>
  </si>
  <si>
    <t xml:space="preserve">Autoriser la formation de l’équipe de nuit au réglage de la presse</t>
  </si>
  <si>
    <t xml:space="preserve">R3 non efficace : rebuts de démarrage à 2,4 % pour une cible à 1,5 %</t>
  </si>
  <si>
    <t xml:space="preserve">Direction, à la revue du 20/11/2026</t>
  </si>
  <si>
    <t xml:space="preserve">Fixer une nouvelle échéance à la qualification du second fournisseur</t>
  </si>
  <si>
    <t xml:space="preserve">R2 partiellement efficace : échantillons validés, qualification pas terminée</t>
  </si>
  <si>
    <t xml:space="preserve">Direction et achats, d’ici fin janvier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</si>
  <si>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</si>
  <si>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</si>
  <si>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Réponses</t>
  </si>
  <si>
    <t xml:space="preserve">Statut</t>
  </si>
  <si>
    <t xml:space="preserve">Niveaux</t>
  </si>
  <si>
    <t xml:space="preserve">À faire</t>
  </si>
  <si>
    <t xml:space="preserve">Faible</t>
  </si>
  <si>
    <t xml:space="preserve">Court (moins de 6 mois)</t>
  </si>
  <si>
    <t xml:space="preserve">Non retenu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</si>
</sst>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\+0;\-0;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1A1816"/>
        <bgColor rgb="FF000000"/>
      </patternFill>
    </fill>
    <fill>
      <patternFill patternType="solid">
        <fgColor rgb="FF5F5850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43.5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9.5" hidden="false" customHeight="true" outlineLevel="0" collapsed="false">
      <c r="B15" s="5" t="s">
        <v>10</v>
      </c>
    </row>
    <row r="16" customFormat="false" ht="43.5" hidden="false" customHeight="true" outlineLevel="0" collapsed="false">
      <c r="B16" s="4" t="s">
        <v>11</v>
      </c>
    </row>
    <row r="17" customFormat="false" ht="30" hidden="false" customHeight="true" outlineLevel="0" collapsed="false">
      <c r="B17" s="4" t="s">
        <v>12</v>
      </c>
    </row>
    <row r="18" customFormat="false" ht="30" hidden="false" customHeight="true" outlineLevel="0" collapsed="false">
      <c r="B18" s="4" t="s">
        <v>13</v>
      </c>
    </row>
    <row r="20" customFormat="false" ht="19.5" hidden="false" customHeight="true" outlineLevel="0" collapsed="false">
      <c r="B20" s="5" t="s">
        <v>14</v>
      </c>
    </row>
    <row r="21" customFormat="false" ht="43.5" hidden="false" customHeight="true" outlineLevel="0" collapsed="false">
      <c r="B21" s="4" t="s">
        <v>15</v>
      </c>
    </row>
    <row r="23" customFormat="false" ht="19.5" hidden="false" customHeight="true" outlineLevel="0" collapsed="false">
      <c r="B23" s="5" t="s">
        <v>16</v>
      </c>
    </row>
    <row r="24" customFormat="false" ht="18" hidden="false" customHeight="true" outlineLevel="0" collapsed="false">
      <c r="B24" s="6" t="s">
        <v>17</v>
      </c>
    </row>
    <row r="25" customFormat="false" ht="18" hidden="false" customHeight="true" outlineLevel="0" collapsed="false">
      <c r="B25" s="7" t="s">
        <v>18</v>
      </c>
    </row>
    <row r="26" customFormat="false" ht="18" hidden="false" customHeight="true" outlineLevel="0" collapsed="false">
      <c r="B26" s="8" t="s">
        <v>19</v>
      </c>
    </row>
    <row r="28" customFormat="false" ht="19.5" hidden="false" customHeight="true" outlineLevel="0" collapsed="false">
      <c r="B28" s="5" t="s">
        <v>20</v>
      </c>
    </row>
    <row r="29" customFormat="false" ht="16.5" hidden="false" customHeight="true" outlineLevel="0" collapsed="false">
      <c r="B29" s="4" t="s">
        <v>21</v>
      </c>
    </row>
    <row r="30" customFormat="false" ht="16.5" hidden="false" customHeight="true" outlineLevel="0" collapsed="false">
      <c r="B30" s="4" t="s">
        <v>22</v>
      </c>
    </row>
    <row r="31" customFormat="false" ht="16.5" hidden="false" customHeight="true" outlineLevel="0" collapsed="false">
      <c r="B31" s="4" t="s">
        <v>23</v>
      </c>
    </row>
    <row r="32" customFormat="false" ht="16.5" hidden="false" customHeight="true" outlineLevel="0" collapsed="false">
      <c r="B32" s="4" t="s">
        <v>24</v>
      </c>
    </row>
    <row r="33" customFormat="false" ht="30" hidden="false" customHeight="true" outlineLevel="0" collapsed="false">
      <c r="B33" s="4" t="s">
        <v>25</v>
      </c>
    </row>
    <row r="34" customFormat="false" ht="16.5" hidden="false" customHeight="true" outlineLevel="0" collapsed="false">
      <c r="B34" s="4" t="s">
        <v>26</v>
      </c>
    </row>
    <row r="36" customFormat="false" ht="19.5" hidden="false" customHeight="true" outlineLevel="0" collapsed="false">
      <c r="B36" s="5" t="s">
        <v>27</v>
      </c>
    </row>
    <row r="37" customFormat="false" ht="16.5" hidden="false" customHeight="true" outlineLevel="0" collapsed="false">
      <c r="B37" s="4" t="s">
        <v>28</v>
      </c>
    </row>
    <row r="39" customFormat="false" ht="30" hidden="false" customHeight="true" outlineLevel="0" collapsed="false">
      <c r="B39" s="9" t="s">
        <v>29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S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1" topLeftCell="E12" activePane="bottomRight" state="frozen"/>
      <selection pane="topLeft" activeCell="A1" activeCellId="0" sqref="A1"/>
      <selection pane="topRight" activeCell="E1" activeCellId="0" sqref="E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8"/>
    <col collapsed="false" customWidth="true" hidden="false" outlineLevel="0" max="9" min="9" style="0" width="11"/>
    <col collapsed="false" customWidth="true" hidden="false" outlineLevel="0" max="10" min="10" style="0" width="22"/>
    <col collapsed="false" customWidth="true" hidden="false" outlineLevel="0" max="11" min="11" style="0" width="28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26"/>
    <col collapsed="false" customWidth="true" hidden="false" outlineLevel="0" max="16" min="16" style="0" width="11"/>
    <col collapsed="false" customWidth="true" hidden="false" outlineLevel="0" max="17" min="17" style="0" width="20"/>
    <col collapsed="false" customWidth="true" hidden="false" outlineLevel="0" max="18" min="18" style="0" width="15"/>
    <col collapsed="false" customWidth="true" hidden="false" outlineLevel="0" max="19" min="19" style="0" width="10"/>
  </cols>
  <sheetData>
    <row r="1" customFormat="false" ht="21.75" hidden="false" customHeight="true" outlineLevel="0" collapsed="false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25.5" hidden="false" customHeight="true" outlineLevel="0" collapsed="false">
      <c r="A2" s="3" t="s">
        <v>31</v>
      </c>
    </row>
    <row r="3" customFormat="false" ht="15" hidden="false" customHeight="false" outlineLevel="0" collapsed="false">
      <c r="A3" s="10" t="s">
        <v>32</v>
      </c>
    </row>
    <row r="4" customFormat="false" ht="18" hidden="false" customHeight="true" outlineLevel="0" collapsed="false">
      <c r="D4" s="11" t="s">
        <v>33</v>
      </c>
      <c r="E4" s="12" t="n">
        <f aca="false">COUNTA(D12:D31)</f>
        <v>0</v>
      </c>
    </row>
    <row r="5" customFormat="false" ht="18" hidden="false" customHeight="true" outlineLevel="0" collapsed="false">
      <c r="D5" s="11" t="s">
        <v>34</v>
      </c>
      <c r="E5" s="12" t="n">
        <f aca="false">COUNTIF(I12:I31,"Prioritaire")</f>
        <v>0</v>
      </c>
    </row>
    <row r="6" customFormat="false" ht="18" hidden="false" customHeight="true" outlineLevel="0" collapsed="false">
      <c r="D6" s="11" t="s">
        <v>35</v>
      </c>
      <c r="E6" s="12" t="n">
        <f aca="false">COUNTIF(I12:I31,"Planifier")</f>
        <v>0</v>
      </c>
    </row>
    <row r="7" customFormat="false" ht="18" hidden="false" customHeight="true" outlineLevel="0" collapsed="false">
      <c r="D7" s="11" t="s">
        <v>36</v>
      </c>
      <c r="E7" s="12" t="n">
        <f aca="false">COUNTIF(I12:I31,"Accepter")</f>
        <v>0</v>
      </c>
    </row>
    <row r="8" customFormat="false" ht="18" hidden="false" customHeight="true" outlineLevel="0" collapsed="false">
      <c r="D8" s="11" t="s">
        <v>37</v>
      </c>
      <c r="E8" s="12" t="n">
        <f aca="true">SUMPRODUCT((M12:M31&lt;&gt;"")*(M12:M31&lt;TODAY())*(N12:N31&lt;&gt;"Fait"))</f>
        <v>0</v>
      </c>
    </row>
    <row r="9" customFormat="false" ht="18" hidden="false" customHeight="true" outlineLevel="0" collapsed="false">
      <c r="D9" s="11" t="s">
        <v>38</v>
      </c>
      <c r="E9" s="12" t="n">
        <f aca="true">SUMPRODUCT((P12:P31&lt;&gt;"")*(P12:P31&lt;TODAY())*(R12:R31=""))</f>
        <v>0</v>
      </c>
    </row>
    <row r="10" customFormat="false" ht="19.5" hidden="false" customHeight="true" outlineLevel="0" collapsed="false">
      <c r="A10" s="13" t="s">
        <v>39</v>
      </c>
      <c r="B10" s="13"/>
      <c r="C10" s="13"/>
      <c r="D10" s="13"/>
      <c r="E10" s="13"/>
      <c r="F10" s="14" t="s">
        <v>40</v>
      </c>
      <c r="G10" s="14"/>
      <c r="H10" s="14"/>
      <c r="I10" s="14"/>
      <c r="J10" s="13" t="s">
        <v>41</v>
      </c>
      <c r="K10" s="13"/>
      <c r="L10" s="13"/>
      <c r="M10" s="13"/>
      <c r="N10" s="13"/>
      <c r="O10" s="14" t="s">
        <v>42</v>
      </c>
      <c r="P10" s="14"/>
      <c r="Q10" s="14"/>
      <c r="R10" s="14"/>
      <c r="S10" s="14"/>
    </row>
    <row r="11" customFormat="false" ht="33.75" hidden="false" customHeight="true" outlineLevel="0" collapsed="false">
      <c r="A11" s="15" t="s">
        <v>43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  <c r="G11" s="15" t="s">
        <v>49</v>
      </c>
      <c r="H11" s="15" t="s">
        <v>50</v>
      </c>
      <c r="I11" s="15" t="s">
        <v>51</v>
      </c>
      <c r="J11" s="15" t="s">
        <v>52</v>
      </c>
      <c r="K11" s="15" t="s">
        <v>53</v>
      </c>
      <c r="L11" s="15" t="s">
        <v>54</v>
      </c>
      <c r="M11" s="15" t="s">
        <v>55</v>
      </c>
      <c r="N11" s="15" t="s">
        <v>56</v>
      </c>
      <c r="O11" s="15" t="s">
        <v>57</v>
      </c>
      <c r="P11" s="15" t="s">
        <v>58</v>
      </c>
      <c r="Q11" s="15" t="s">
        <v>59</v>
      </c>
      <c r="R11" s="15" t="s">
        <v>60</v>
      </c>
      <c r="S11" s="15" t="s">
        <v>61</v>
      </c>
    </row>
    <row r="12" customFormat="false" ht="30" hidden="false" customHeight="true" outlineLevel="0" collapsed="false">
      <c r="A12" s="16" t="s">
        <v>62</v>
      </c>
      <c r="B12" s="17"/>
      <c r="C12" s="18"/>
      <c r="D12" s="18"/>
      <c r="E12" s="18"/>
      <c r="F12" s="19"/>
      <c r="G12" s="19"/>
      <c r="H12" s="20" t="str">
        <f aca="false">IF(OR(F12="",G12=""),"",F12*G12)</f>
        <v/>
      </c>
      <c r="I12" s="20" t="str">
        <f aca="false">IF(H12="","",IF(H12&lt;=2,"Accepter",IF(H12&lt;=4,"Planifier","Prioritaire")))</f>
        <v/>
      </c>
      <c r="J12" s="18"/>
      <c r="K12" s="18"/>
      <c r="L12" s="18"/>
      <c r="M12" s="17"/>
      <c r="N12" s="19"/>
      <c r="O12" s="18"/>
      <c r="P12" s="17"/>
      <c r="Q12" s="18"/>
      <c r="R12" s="19"/>
      <c r="S12" s="19"/>
    </row>
    <row r="13" customFormat="false" ht="30" hidden="false" customHeight="true" outlineLevel="0" collapsed="false">
      <c r="A13" s="16" t="s">
        <v>63</v>
      </c>
      <c r="B13" s="17"/>
      <c r="C13" s="18"/>
      <c r="D13" s="18"/>
      <c r="E13" s="18"/>
      <c r="F13" s="19"/>
      <c r="G13" s="19"/>
      <c r="H13" s="20" t="str">
        <f aca="false">IF(OR(F13="",G13=""),"",F13*G13)</f>
        <v/>
      </c>
      <c r="I13" s="20" t="str">
        <f aca="false">IF(H13="","",IF(H13&lt;=2,"Accepter",IF(H13&lt;=4,"Planifier","Prioritaire")))</f>
        <v/>
      </c>
      <c r="J13" s="18"/>
      <c r="K13" s="18"/>
      <c r="L13" s="18"/>
      <c r="M13" s="17"/>
      <c r="N13" s="19"/>
      <c r="O13" s="18"/>
      <c r="P13" s="17"/>
      <c r="Q13" s="18"/>
      <c r="R13" s="19"/>
      <c r="S13" s="19"/>
    </row>
    <row r="14" customFormat="false" ht="30" hidden="false" customHeight="true" outlineLevel="0" collapsed="false">
      <c r="A14" s="16" t="s">
        <v>64</v>
      </c>
      <c r="B14" s="17"/>
      <c r="C14" s="18"/>
      <c r="D14" s="18"/>
      <c r="E14" s="18"/>
      <c r="F14" s="19"/>
      <c r="G14" s="19"/>
      <c r="H14" s="20" t="str">
        <f aca="false">IF(OR(F14="",G14=""),"",F14*G14)</f>
        <v/>
      </c>
      <c r="I14" s="20" t="str">
        <f aca="false">IF(H14="","",IF(H14&lt;=2,"Accepter",IF(H14&lt;=4,"Planifier","Prioritaire")))</f>
        <v/>
      </c>
      <c r="J14" s="18"/>
      <c r="K14" s="18"/>
      <c r="L14" s="18"/>
      <c r="M14" s="17"/>
      <c r="N14" s="19"/>
      <c r="O14" s="18"/>
      <c r="P14" s="17"/>
      <c r="Q14" s="18"/>
      <c r="R14" s="19"/>
      <c r="S14" s="19"/>
    </row>
    <row r="15" customFormat="false" ht="30" hidden="false" customHeight="true" outlineLevel="0" collapsed="false">
      <c r="A15" s="16" t="s">
        <v>65</v>
      </c>
      <c r="B15" s="17"/>
      <c r="C15" s="18"/>
      <c r="D15" s="18"/>
      <c r="E15" s="18"/>
      <c r="F15" s="19"/>
      <c r="G15" s="19"/>
      <c r="H15" s="20" t="str">
        <f aca="false">IF(OR(F15="",G15=""),"",F15*G15)</f>
        <v/>
      </c>
      <c r="I15" s="20" t="str">
        <f aca="false">IF(H15="","",IF(H15&lt;=2,"Accepter",IF(H15&lt;=4,"Planifier","Prioritaire")))</f>
        <v/>
      </c>
      <c r="J15" s="18"/>
      <c r="K15" s="18"/>
      <c r="L15" s="18"/>
      <c r="M15" s="17"/>
      <c r="N15" s="19"/>
      <c r="O15" s="18"/>
      <c r="P15" s="17"/>
      <c r="Q15" s="18"/>
      <c r="R15" s="19"/>
      <c r="S15" s="19"/>
    </row>
    <row r="16" customFormat="false" ht="30" hidden="false" customHeight="true" outlineLevel="0" collapsed="false">
      <c r="A16" s="16" t="s">
        <v>66</v>
      </c>
      <c r="B16" s="17"/>
      <c r="C16" s="18"/>
      <c r="D16" s="18"/>
      <c r="E16" s="18"/>
      <c r="F16" s="19"/>
      <c r="G16" s="19"/>
      <c r="H16" s="20" t="str">
        <f aca="false">IF(OR(F16="",G16=""),"",F16*G16)</f>
        <v/>
      </c>
      <c r="I16" s="20" t="str">
        <f aca="false">IF(H16="","",IF(H16&lt;=2,"Accepter",IF(H16&lt;=4,"Planifier","Prioritaire")))</f>
        <v/>
      </c>
      <c r="J16" s="18"/>
      <c r="K16" s="18"/>
      <c r="L16" s="18"/>
      <c r="M16" s="17"/>
      <c r="N16" s="19"/>
      <c r="O16" s="18"/>
      <c r="P16" s="17"/>
      <c r="Q16" s="18"/>
      <c r="R16" s="19"/>
      <c r="S16" s="19"/>
    </row>
    <row r="17" customFormat="false" ht="30" hidden="false" customHeight="true" outlineLevel="0" collapsed="false">
      <c r="A17" s="16" t="s">
        <v>67</v>
      </c>
      <c r="B17" s="17"/>
      <c r="C17" s="18"/>
      <c r="D17" s="18"/>
      <c r="E17" s="18"/>
      <c r="F17" s="19"/>
      <c r="G17" s="19"/>
      <c r="H17" s="20" t="str">
        <f aca="false">IF(OR(F17="",G17=""),"",F17*G17)</f>
        <v/>
      </c>
      <c r="I17" s="20" t="str">
        <f aca="false">IF(H17="","",IF(H17&lt;=2,"Accepter",IF(H17&lt;=4,"Planifier","Prioritaire")))</f>
        <v/>
      </c>
      <c r="J17" s="18"/>
      <c r="K17" s="18"/>
      <c r="L17" s="18"/>
      <c r="M17" s="17"/>
      <c r="N17" s="19"/>
      <c r="O17" s="18"/>
      <c r="P17" s="17"/>
      <c r="Q17" s="18"/>
      <c r="R17" s="19"/>
      <c r="S17" s="19"/>
    </row>
    <row r="18" customFormat="false" ht="30" hidden="false" customHeight="true" outlineLevel="0" collapsed="false">
      <c r="A18" s="16" t="s">
        <v>68</v>
      </c>
      <c r="B18" s="17"/>
      <c r="C18" s="18"/>
      <c r="D18" s="18"/>
      <c r="E18" s="18"/>
      <c r="F18" s="19"/>
      <c r="G18" s="19"/>
      <c r="H18" s="20" t="str">
        <f aca="false">IF(OR(F18="",G18=""),"",F18*G18)</f>
        <v/>
      </c>
      <c r="I18" s="20" t="str">
        <f aca="false">IF(H18="","",IF(H18&lt;=2,"Accepter",IF(H18&lt;=4,"Planifier","Prioritaire")))</f>
        <v/>
      </c>
      <c r="J18" s="18"/>
      <c r="K18" s="18"/>
      <c r="L18" s="18"/>
      <c r="M18" s="17"/>
      <c r="N18" s="19"/>
      <c r="O18" s="18"/>
      <c r="P18" s="17"/>
      <c r="Q18" s="18"/>
      <c r="R18" s="19"/>
      <c r="S18" s="19"/>
    </row>
    <row r="19" customFormat="false" ht="30" hidden="false" customHeight="true" outlineLevel="0" collapsed="false">
      <c r="A19" s="16" t="s">
        <v>69</v>
      </c>
      <c r="B19" s="17"/>
      <c r="C19" s="18"/>
      <c r="D19" s="18"/>
      <c r="E19" s="18"/>
      <c r="F19" s="19"/>
      <c r="G19" s="19"/>
      <c r="H19" s="20" t="str">
        <f aca="false">IF(OR(F19="",G19=""),"",F19*G19)</f>
        <v/>
      </c>
      <c r="I19" s="20" t="str">
        <f aca="false">IF(H19="","",IF(H19&lt;=2,"Accepter",IF(H19&lt;=4,"Planifier","Prioritaire")))</f>
        <v/>
      </c>
      <c r="J19" s="18"/>
      <c r="K19" s="18"/>
      <c r="L19" s="18"/>
      <c r="M19" s="17"/>
      <c r="N19" s="19"/>
      <c r="O19" s="18"/>
      <c r="P19" s="17"/>
      <c r="Q19" s="18"/>
      <c r="R19" s="19"/>
      <c r="S19" s="19"/>
    </row>
    <row r="20" customFormat="false" ht="30" hidden="false" customHeight="true" outlineLevel="0" collapsed="false">
      <c r="A20" s="16" t="s">
        <v>70</v>
      </c>
      <c r="B20" s="17"/>
      <c r="C20" s="18"/>
      <c r="D20" s="18"/>
      <c r="E20" s="18"/>
      <c r="F20" s="19"/>
      <c r="G20" s="19"/>
      <c r="H20" s="20" t="str">
        <f aca="false">IF(OR(F20="",G20=""),"",F20*G20)</f>
        <v/>
      </c>
      <c r="I20" s="20" t="str">
        <f aca="false">IF(H20="","",IF(H20&lt;=2,"Accepter",IF(H20&lt;=4,"Planifier","Prioritaire")))</f>
        <v/>
      </c>
      <c r="J20" s="18"/>
      <c r="K20" s="18"/>
      <c r="L20" s="18"/>
      <c r="M20" s="17"/>
      <c r="N20" s="19"/>
      <c r="O20" s="18"/>
      <c r="P20" s="17"/>
      <c r="Q20" s="18"/>
      <c r="R20" s="19"/>
      <c r="S20" s="19"/>
    </row>
    <row r="21" customFormat="false" ht="30" hidden="false" customHeight="true" outlineLevel="0" collapsed="false">
      <c r="A21" s="16" t="s">
        <v>71</v>
      </c>
      <c r="B21" s="17"/>
      <c r="C21" s="18"/>
      <c r="D21" s="18"/>
      <c r="E21" s="18"/>
      <c r="F21" s="19"/>
      <c r="G21" s="19"/>
      <c r="H21" s="20" t="str">
        <f aca="false">IF(OR(F21="",G21=""),"",F21*G21)</f>
        <v/>
      </c>
      <c r="I21" s="20" t="str">
        <f aca="false">IF(H21="","",IF(H21&lt;=2,"Accepter",IF(H21&lt;=4,"Planifier","Prioritaire")))</f>
        <v/>
      </c>
      <c r="J21" s="18"/>
      <c r="K21" s="18"/>
      <c r="L21" s="18"/>
      <c r="M21" s="17"/>
      <c r="N21" s="19"/>
      <c r="O21" s="18"/>
      <c r="P21" s="17"/>
      <c r="Q21" s="18"/>
      <c r="R21" s="19"/>
      <c r="S21" s="19"/>
    </row>
    <row r="22" customFormat="false" ht="30" hidden="false" customHeight="true" outlineLevel="0" collapsed="false">
      <c r="A22" s="16" t="s">
        <v>72</v>
      </c>
      <c r="B22" s="17"/>
      <c r="C22" s="18"/>
      <c r="D22" s="18"/>
      <c r="E22" s="18"/>
      <c r="F22" s="19"/>
      <c r="G22" s="19"/>
      <c r="H22" s="20" t="str">
        <f aca="false">IF(OR(F22="",G22=""),"",F22*G22)</f>
        <v/>
      </c>
      <c r="I22" s="20" t="str">
        <f aca="false">IF(H22="","",IF(H22&lt;=2,"Accepter",IF(H22&lt;=4,"Planifier","Prioritaire")))</f>
        <v/>
      </c>
      <c r="J22" s="18"/>
      <c r="K22" s="18"/>
      <c r="L22" s="18"/>
      <c r="M22" s="17"/>
      <c r="N22" s="19"/>
      <c r="O22" s="18"/>
      <c r="P22" s="17"/>
      <c r="Q22" s="18"/>
      <c r="R22" s="19"/>
      <c r="S22" s="19"/>
    </row>
    <row r="23" customFormat="false" ht="30" hidden="false" customHeight="true" outlineLevel="0" collapsed="false">
      <c r="A23" s="16" t="s">
        <v>73</v>
      </c>
      <c r="B23" s="17"/>
      <c r="C23" s="18"/>
      <c r="D23" s="18"/>
      <c r="E23" s="18"/>
      <c r="F23" s="19"/>
      <c r="G23" s="19"/>
      <c r="H23" s="20" t="str">
        <f aca="false">IF(OR(F23="",G23=""),"",F23*G23)</f>
        <v/>
      </c>
      <c r="I23" s="20" t="str">
        <f aca="false">IF(H23="","",IF(H23&lt;=2,"Accepter",IF(H23&lt;=4,"Planifier","Prioritaire")))</f>
        <v/>
      </c>
      <c r="J23" s="18"/>
      <c r="K23" s="18"/>
      <c r="L23" s="18"/>
      <c r="M23" s="17"/>
      <c r="N23" s="19"/>
      <c r="O23" s="18"/>
      <c r="P23" s="17"/>
      <c r="Q23" s="18"/>
      <c r="R23" s="19"/>
      <c r="S23" s="19"/>
    </row>
    <row r="24" customFormat="false" ht="30" hidden="false" customHeight="true" outlineLevel="0" collapsed="false">
      <c r="A24" s="16" t="s">
        <v>74</v>
      </c>
      <c r="B24" s="17"/>
      <c r="C24" s="18"/>
      <c r="D24" s="18"/>
      <c r="E24" s="18"/>
      <c r="F24" s="19"/>
      <c r="G24" s="19"/>
      <c r="H24" s="20" t="str">
        <f aca="false">IF(OR(F24="",G24=""),"",F24*G24)</f>
        <v/>
      </c>
      <c r="I24" s="20" t="str">
        <f aca="false">IF(H24="","",IF(H24&lt;=2,"Accepter",IF(H24&lt;=4,"Planifier","Prioritaire")))</f>
        <v/>
      </c>
      <c r="J24" s="18"/>
      <c r="K24" s="18"/>
      <c r="L24" s="18"/>
      <c r="M24" s="17"/>
      <c r="N24" s="19"/>
      <c r="O24" s="18"/>
      <c r="P24" s="17"/>
      <c r="Q24" s="18"/>
      <c r="R24" s="19"/>
      <c r="S24" s="19"/>
    </row>
    <row r="25" customFormat="false" ht="30" hidden="false" customHeight="true" outlineLevel="0" collapsed="false">
      <c r="A25" s="16" t="s">
        <v>75</v>
      </c>
      <c r="B25" s="17"/>
      <c r="C25" s="18"/>
      <c r="D25" s="18"/>
      <c r="E25" s="18"/>
      <c r="F25" s="19"/>
      <c r="G25" s="19"/>
      <c r="H25" s="20" t="str">
        <f aca="false">IF(OR(F25="",G25=""),"",F25*G25)</f>
        <v/>
      </c>
      <c r="I25" s="20" t="str">
        <f aca="false">IF(H25="","",IF(H25&lt;=2,"Accepter",IF(H25&lt;=4,"Planifier","Prioritaire")))</f>
        <v/>
      </c>
      <c r="J25" s="18"/>
      <c r="K25" s="18"/>
      <c r="L25" s="18"/>
      <c r="M25" s="17"/>
      <c r="N25" s="19"/>
      <c r="O25" s="18"/>
      <c r="P25" s="17"/>
      <c r="Q25" s="18"/>
      <c r="R25" s="19"/>
      <c r="S25" s="19"/>
    </row>
    <row r="26" customFormat="false" ht="30" hidden="false" customHeight="true" outlineLevel="0" collapsed="false">
      <c r="A26" s="16" t="s">
        <v>76</v>
      </c>
      <c r="B26" s="17"/>
      <c r="C26" s="18"/>
      <c r="D26" s="18"/>
      <c r="E26" s="18"/>
      <c r="F26" s="19"/>
      <c r="G26" s="19"/>
      <c r="H26" s="20" t="str">
        <f aca="false">IF(OR(F26="",G26=""),"",F26*G26)</f>
        <v/>
      </c>
      <c r="I26" s="20" t="str">
        <f aca="false">IF(H26="","",IF(H26&lt;=2,"Accepter",IF(H26&lt;=4,"Planifier","Prioritaire")))</f>
        <v/>
      </c>
      <c r="J26" s="18"/>
      <c r="K26" s="18"/>
      <c r="L26" s="18"/>
      <c r="M26" s="17"/>
      <c r="N26" s="19"/>
      <c r="O26" s="18"/>
      <c r="P26" s="17"/>
      <c r="Q26" s="18"/>
      <c r="R26" s="19"/>
      <c r="S26" s="19"/>
    </row>
    <row r="27" customFormat="false" ht="30" hidden="false" customHeight="true" outlineLevel="0" collapsed="false">
      <c r="A27" s="16" t="s">
        <v>77</v>
      </c>
      <c r="B27" s="17"/>
      <c r="C27" s="18"/>
      <c r="D27" s="18"/>
      <c r="E27" s="18"/>
      <c r="F27" s="19"/>
      <c r="G27" s="19"/>
      <c r="H27" s="20" t="str">
        <f aca="false">IF(OR(F27="",G27=""),"",F27*G27)</f>
        <v/>
      </c>
      <c r="I27" s="20" t="str">
        <f aca="false">IF(H27="","",IF(H27&lt;=2,"Accepter",IF(H27&lt;=4,"Planifier","Prioritaire")))</f>
        <v/>
      </c>
      <c r="J27" s="18"/>
      <c r="K27" s="18"/>
      <c r="L27" s="18"/>
      <c r="M27" s="17"/>
      <c r="N27" s="19"/>
      <c r="O27" s="18"/>
      <c r="P27" s="17"/>
      <c r="Q27" s="18"/>
      <c r="R27" s="19"/>
      <c r="S27" s="19"/>
    </row>
    <row r="28" customFormat="false" ht="30" hidden="false" customHeight="true" outlineLevel="0" collapsed="false">
      <c r="A28" s="16" t="s">
        <v>78</v>
      </c>
      <c r="B28" s="17"/>
      <c r="C28" s="18"/>
      <c r="D28" s="18"/>
      <c r="E28" s="18"/>
      <c r="F28" s="19"/>
      <c r="G28" s="19"/>
      <c r="H28" s="20" t="str">
        <f aca="false">IF(OR(F28="",G28=""),"",F28*G28)</f>
        <v/>
      </c>
      <c r="I28" s="20" t="str">
        <f aca="false">IF(H28="","",IF(H28&lt;=2,"Accepter",IF(H28&lt;=4,"Planifier","Prioritaire")))</f>
        <v/>
      </c>
      <c r="J28" s="18"/>
      <c r="K28" s="18"/>
      <c r="L28" s="18"/>
      <c r="M28" s="17"/>
      <c r="N28" s="19"/>
      <c r="O28" s="18"/>
      <c r="P28" s="17"/>
      <c r="Q28" s="18"/>
      <c r="R28" s="19"/>
      <c r="S28" s="19"/>
    </row>
    <row r="29" customFormat="false" ht="30" hidden="false" customHeight="true" outlineLevel="0" collapsed="false">
      <c r="A29" s="16" t="s">
        <v>79</v>
      </c>
      <c r="B29" s="17"/>
      <c r="C29" s="18"/>
      <c r="D29" s="18"/>
      <c r="E29" s="18"/>
      <c r="F29" s="19"/>
      <c r="G29" s="19"/>
      <c r="H29" s="20" t="str">
        <f aca="false">IF(OR(F29="",G29=""),"",F29*G29)</f>
        <v/>
      </c>
      <c r="I29" s="20" t="str">
        <f aca="false">IF(H29="","",IF(H29&lt;=2,"Accepter",IF(H29&lt;=4,"Planifier","Prioritaire")))</f>
        <v/>
      </c>
      <c r="J29" s="18"/>
      <c r="K29" s="18"/>
      <c r="L29" s="18"/>
      <c r="M29" s="17"/>
      <c r="N29" s="19"/>
      <c r="O29" s="18"/>
      <c r="P29" s="17"/>
      <c r="Q29" s="18"/>
      <c r="R29" s="19"/>
      <c r="S29" s="19"/>
    </row>
    <row r="30" customFormat="false" ht="30" hidden="false" customHeight="true" outlineLevel="0" collapsed="false">
      <c r="A30" s="16" t="s">
        <v>80</v>
      </c>
      <c r="B30" s="17"/>
      <c r="C30" s="18"/>
      <c r="D30" s="18"/>
      <c r="E30" s="18"/>
      <c r="F30" s="19"/>
      <c r="G30" s="19"/>
      <c r="H30" s="20" t="str">
        <f aca="false">IF(OR(F30="",G30=""),"",F30*G30)</f>
        <v/>
      </c>
      <c r="I30" s="20" t="str">
        <f aca="false">IF(H30="","",IF(H30&lt;=2,"Accepter",IF(H30&lt;=4,"Planifier","Prioritaire")))</f>
        <v/>
      </c>
      <c r="J30" s="18"/>
      <c r="K30" s="18"/>
      <c r="L30" s="18"/>
      <c r="M30" s="17"/>
      <c r="N30" s="19"/>
      <c r="O30" s="18"/>
      <c r="P30" s="17"/>
      <c r="Q30" s="18"/>
      <c r="R30" s="19"/>
      <c r="S30" s="19"/>
    </row>
    <row r="31" customFormat="false" ht="30" hidden="false" customHeight="true" outlineLevel="0" collapsed="false">
      <c r="A31" s="16" t="s">
        <v>81</v>
      </c>
      <c r="B31" s="17"/>
      <c r="C31" s="18"/>
      <c r="D31" s="18"/>
      <c r="E31" s="18"/>
      <c r="F31" s="19"/>
      <c r="G31" s="19"/>
      <c r="H31" s="20" t="str">
        <f aca="false">IF(OR(F31="",G31=""),"",F31*G31)</f>
        <v/>
      </c>
      <c r="I31" s="20" t="str">
        <f aca="false">IF(H31="","",IF(H31&lt;=2,"Accepter",IF(H31&lt;=4,"Planifier","Prioritaire")))</f>
        <v/>
      </c>
      <c r="J31" s="18"/>
      <c r="K31" s="18"/>
      <c r="L31" s="18"/>
      <c r="M31" s="17"/>
      <c r="N31" s="19"/>
      <c r="O31" s="18"/>
      <c r="P31" s="17"/>
      <c r="Q31" s="18"/>
      <c r="R31" s="19"/>
      <c r="S31" s="19"/>
    </row>
  </sheetData>
  <mergeCells count="4">
    <mergeCell ref="A10:E10"/>
    <mergeCell ref="F10:I10"/>
    <mergeCell ref="J10:N10"/>
    <mergeCell ref="O10:S10"/>
  </mergeCells>
  <conditionalFormatting sqref="H12:I31">
    <cfRule type="expression" priority="2" aboveAverage="0" equalAverage="0" bottom="0" percent="0" rank="0" text="" dxfId="0">
      <formula>$I12="Prioritaire"</formula>
    </cfRule>
    <cfRule type="expression" priority="3" aboveAverage="0" equalAverage="0" bottom="0" percent="0" rank="0" text="" dxfId="1">
      <formula>$I12="Planifier"</formula>
    </cfRule>
    <cfRule type="expression" priority="4" aboveAverage="0" equalAverage="0" bottom="0" percent="0" rank="0" text="" dxfId="2">
      <formula>$I12="Accepter"</formula>
    </cfRule>
  </conditionalFormatting>
  <conditionalFormatting sqref="J12:J31">
    <cfRule type="expression" priority="5" aboveAverage="0" equalAverage="0" bottom="0" percent="0" rank="0" text="" dxfId="3">
      <formula>AND($D12&lt;&gt;"",$J12="")</formula>
    </cfRule>
  </conditionalFormatting>
  <conditionalFormatting sqref="O12:P31">
    <cfRule type="expression" priority="6" aboveAverage="0" equalAverage="0" bottom="0" percent="0" rank="0" text="" dxfId="3">
      <formula>AND($K12&lt;&gt;"",O12="")</formula>
    </cfRule>
  </conditionalFormatting>
  <conditionalFormatting sqref="M12:M31">
    <cfRule type="expression" priority="7" aboveAverage="0" equalAverage="0" bottom="0" percent="0" rank="0" text="" dxfId="3">
      <formula>AND($M12&lt;&gt;"",$M12&lt;TODAY(),$N12&lt;&gt;"Fait")</formula>
    </cfRule>
  </conditionalFormatting>
  <conditionalFormatting sqref="R12:R31">
    <cfRule type="expression" priority="8" aboveAverage="0" equalAverage="0" bottom="0" percent="0" rank="0" text="" dxfId="2">
      <formula>$R12="Efficace"</formula>
    </cfRule>
    <cfRule type="expression" priority="9" aboveAverage="0" equalAverage="0" bottom="0" percent="0" rank="0" text="" dxfId="1">
      <formula>$R12="Partiellement efficace"</formula>
    </cfRule>
    <cfRule type="expression" priority="10" aboveAverage="0" equalAverage="0" bottom="0" percent="0" rank="0" text="" dxfId="0">
      <formula>$R12="Non efficace"</formula>
    </cfRule>
  </conditionalFormatting>
  <dataValidations count="5">
    <dataValidation allowBlank="true" errorStyle="stop" operator="between" showDropDown="false" showErrorMessage="false" showInputMessage="false" sqref="F12:G31" type="list">
      <formula1>"1,2,3"</formula1>
      <formula2>0</formula2>
    </dataValidation>
    <dataValidation allowBlank="true" errorStyle="stop" operator="between" showDropDown="false" showErrorMessage="false" showInputMessage="false" sqref="J12:J31" type="list">
      <formula1>Listes!$A$4:$A$9</formula1>
      <formula2>0</formula2>
    </dataValidation>
    <dataValidation allowBlank="true" errorStyle="stop" operator="between" showDropDown="false" showErrorMessage="false" showInputMessage="false" sqref="N12:N31" type="list">
      <formula1>Listes!$B$4:$B$6</formula1>
      <formula2>0</formula2>
    </dataValidation>
    <dataValidation allowBlank="true" errorStyle="stop" operator="between" showDropDown="false" showErrorMessage="false" showInputMessage="false" sqref="R12:R31" type="list">
      <formula1>Listes!$C$4:$C$7</formula1>
      <formula2>0</formula2>
    </dataValidation>
    <dataValidation allowBlank="true" errorStyle="stop" operator="between" showDropDown="false" showErrorMessage="false" showInputMessage="false" sqref="S12:S31" type="list">
      <formula1>"1,2,3,4,6,9"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R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1" topLeftCell="E12" activePane="bottomRight" state="frozen"/>
      <selection pane="topLeft" activeCell="A1" activeCellId="0" sqref="A1"/>
      <selection pane="topRight" activeCell="E1" activeCellId="0" sqref="E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7" min="6" style="0" width="9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28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26"/>
    <col collapsed="false" customWidth="true" hidden="false" outlineLevel="0" max="16" min="16" style="0" width="11"/>
    <col collapsed="false" customWidth="true" hidden="false" outlineLevel="0" max="17" min="17" style="0" width="20"/>
    <col collapsed="false" customWidth="true" hidden="false" outlineLevel="0" max="18" min="18" style="0" width="15"/>
  </cols>
  <sheetData>
    <row r="1" customFormat="false" ht="21.75" hidden="false" customHeight="true" outlineLevel="0" collapsed="false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25.5" hidden="false" customHeight="true" outlineLevel="0" collapsed="false">
      <c r="A2" s="3" t="s">
        <v>83</v>
      </c>
    </row>
    <row r="3" customFormat="false" ht="15" hidden="false" customHeight="false" outlineLevel="0" collapsed="false">
      <c r="A3" s="10" t="s">
        <v>84</v>
      </c>
    </row>
    <row r="4" customFormat="false" ht="18" hidden="false" customHeight="true" outlineLevel="0" collapsed="false">
      <c r="D4" s="11" t="s">
        <v>85</v>
      </c>
      <c r="E4" s="12" t="n">
        <f aca="false">COUNTA(D12:D26)</f>
        <v>0</v>
      </c>
    </row>
    <row r="5" customFormat="false" ht="18" hidden="false" customHeight="true" outlineLevel="0" collapsed="false">
      <c r="D5" s="11" t="s">
        <v>86</v>
      </c>
      <c r="E5" s="12" t="n">
        <f aca="false">COUNTIF(J12:J26,"Action")</f>
        <v>0</v>
      </c>
    </row>
    <row r="6" customFormat="false" ht="18" hidden="false" customHeight="true" outlineLevel="0" collapsed="false">
      <c r="D6" s="11" t="s">
        <v>87</v>
      </c>
      <c r="E6" s="12" t="n">
        <f aca="false">COUNTIF(J12:J26,"Veille")</f>
        <v>0</v>
      </c>
    </row>
    <row r="7" customFormat="false" ht="18" hidden="false" customHeight="true" outlineLevel="0" collapsed="false">
      <c r="D7" s="11" t="s">
        <v>88</v>
      </c>
      <c r="E7" s="12" t="n">
        <f aca="false">COUNTIF(J12:J26,"Non retenu")</f>
        <v>0</v>
      </c>
    </row>
    <row r="8" customFormat="false" ht="18" hidden="false" customHeight="true" outlineLevel="0" collapsed="false">
      <c r="D8" s="11" t="s">
        <v>89</v>
      </c>
      <c r="E8" s="12" t="n">
        <f aca="false">SUMPRODUCT((D12:D26&lt;&gt;"")*(J12:J26=""))</f>
        <v>0</v>
      </c>
    </row>
    <row r="9" customFormat="false" ht="30" hidden="false" customHeight="true" outlineLevel="0" collapsed="false">
      <c r="D9" s="11" t="s">
        <v>90</v>
      </c>
      <c r="E9" s="12" t="n">
        <f aca="false">SUMPRODUCT((J12:J26="Action")*(((O12:O26="")+(P12:P26=""))&gt;0))</f>
        <v>0</v>
      </c>
    </row>
    <row r="10" customFormat="false" ht="19.5" hidden="false" customHeight="true" outlineLevel="0" collapsed="false">
      <c r="A10" s="13" t="s">
        <v>39</v>
      </c>
      <c r="B10" s="13"/>
      <c r="C10" s="13"/>
      <c r="D10" s="13"/>
      <c r="E10" s="13"/>
      <c r="F10" s="14" t="s">
        <v>40</v>
      </c>
      <c r="G10" s="14"/>
      <c r="H10" s="14"/>
      <c r="I10" s="14"/>
      <c r="J10" s="13" t="s">
        <v>91</v>
      </c>
      <c r="K10" s="13"/>
      <c r="L10" s="13"/>
      <c r="M10" s="13"/>
      <c r="N10" s="13"/>
      <c r="O10" s="14" t="s">
        <v>42</v>
      </c>
      <c r="P10" s="14"/>
      <c r="Q10" s="14"/>
      <c r="R10" s="14"/>
    </row>
    <row r="11" customFormat="false" ht="33.75" hidden="false" customHeight="true" outlineLevel="0" collapsed="false">
      <c r="A11" s="15" t="s">
        <v>43</v>
      </c>
      <c r="B11" s="15" t="s">
        <v>92</v>
      </c>
      <c r="C11" s="15" t="s">
        <v>93</v>
      </c>
      <c r="D11" s="15" t="s">
        <v>94</v>
      </c>
      <c r="E11" s="15" t="s">
        <v>47</v>
      </c>
      <c r="F11" s="15" t="s">
        <v>95</v>
      </c>
      <c r="G11" s="15" t="s">
        <v>96</v>
      </c>
      <c r="H11" s="15" t="s">
        <v>97</v>
      </c>
      <c r="I11" s="15" t="s">
        <v>98</v>
      </c>
      <c r="J11" s="15" t="s">
        <v>99</v>
      </c>
      <c r="K11" s="15" t="s">
        <v>100</v>
      </c>
      <c r="L11" s="15" t="s">
        <v>54</v>
      </c>
      <c r="M11" s="15" t="s">
        <v>55</v>
      </c>
      <c r="N11" s="15" t="s">
        <v>56</v>
      </c>
      <c r="O11" s="15" t="s">
        <v>57</v>
      </c>
      <c r="P11" s="15" t="s">
        <v>58</v>
      </c>
      <c r="Q11" s="15" t="s">
        <v>59</v>
      </c>
      <c r="R11" s="15" t="s">
        <v>60</v>
      </c>
    </row>
    <row r="12" customFormat="false" ht="30" hidden="false" customHeight="true" outlineLevel="0" collapsed="false">
      <c r="A12" s="16" t="s">
        <v>101</v>
      </c>
      <c r="B12" s="17"/>
      <c r="C12" s="18"/>
      <c r="D12" s="18"/>
      <c r="E12" s="18"/>
      <c r="F12" s="19"/>
      <c r="G12" s="19"/>
      <c r="H12" s="19"/>
      <c r="I12" s="20" t="str">
        <f aca="false">IF(OR(F12="",G12=""),"",IF(IF(F12="Élevé",3,IF(F12="Moyen",2,1))-IF(G12="Élevé",3,IF(G12="Moyen",2,1))&gt;=1,"Piste favorable",IF(IF(F12="Élevé",3,IF(F12="Moyen",2,1))=IF(G12="Élevé",3,IF(G12="Moyen",2,1)),"À arbitrer","Peu favorable")))</f>
        <v/>
      </c>
      <c r="J12" s="19"/>
      <c r="K12" s="18"/>
      <c r="L12" s="18"/>
      <c r="M12" s="17"/>
      <c r="N12" s="19"/>
      <c r="O12" s="18"/>
      <c r="P12" s="17"/>
      <c r="Q12" s="18"/>
      <c r="R12" s="19"/>
    </row>
    <row r="13" customFormat="false" ht="30" hidden="false" customHeight="true" outlineLevel="0" collapsed="false">
      <c r="A13" s="16" t="s">
        <v>102</v>
      </c>
      <c r="B13" s="17"/>
      <c r="C13" s="18"/>
      <c r="D13" s="18"/>
      <c r="E13" s="18"/>
      <c r="F13" s="19"/>
      <c r="G13" s="19"/>
      <c r="H13" s="19"/>
      <c r="I13" s="20" t="str">
        <f aca="false">IF(OR(F13="",G13=""),"",IF(IF(F13="Élevé",3,IF(F13="Moyen",2,1))-IF(G13="Élevé",3,IF(G13="Moyen",2,1))&gt;=1,"Piste favorable",IF(IF(F13="Élevé",3,IF(F13="Moyen",2,1))=IF(G13="Élevé",3,IF(G13="Moyen",2,1)),"À arbitrer","Peu favorable")))</f>
        <v/>
      </c>
      <c r="J13" s="19"/>
      <c r="K13" s="18"/>
      <c r="L13" s="18"/>
      <c r="M13" s="17"/>
      <c r="N13" s="19"/>
      <c r="O13" s="18"/>
      <c r="P13" s="17"/>
      <c r="Q13" s="18"/>
      <c r="R13" s="19"/>
    </row>
    <row r="14" customFormat="false" ht="30" hidden="false" customHeight="true" outlineLevel="0" collapsed="false">
      <c r="A14" s="16" t="s">
        <v>103</v>
      </c>
      <c r="B14" s="17"/>
      <c r="C14" s="18"/>
      <c r="D14" s="18"/>
      <c r="E14" s="18"/>
      <c r="F14" s="19"/>
      <c r="G14" s="19"/>
      <c r="H14" s="19"/>
      <c r="I14" s="20" t="str">
        <f aca="false">IF(OR(F14="",G14=""),"",IF(IF(F14="Élevé",3,IF(F14="Moyen",2,1))-IF(G14="Élevé",3,IF(G14="Moyen",2,1))&gt;=1,"Piste favorable",IF(IF(F14="Élevé",3,IF(F14="Moyen",2,1))=IF(G14="Élevé",3,IF(G14="Moyen",2,1)),"À arbitrer","Peu favorable")))</f>
        <v/>
      </c>
      <c r="J14" s="19"/>
      <c r="K14" s="18"/>
      <c r="L14" s="18"/>
      <c r="M14" s="17"/>
      <c r="N14" s="19"/>
      <c r="O14" s="18"/>
      <c r="P14" s="17"/>
      <c r="Q14" s="18"/>
      <c r="R14" s="19"/>
    </row>
    <row r="15" customFormat="false" ht="30" hidden="false" customHeight="true" outlineLevel="0" collapsed="false">
      <c r="A15" s="16" t="s">
        <v>104</v>
      </c>
      <c r="B15" s="17"/>
      <c r="C15" s="18"/>
      <c r="D15" s="18"/>
      <c r="E15" s="18"/>
      <c r="F15" s="19"/>
      <c r="G15" s="19"/>
      <c r="H15" s="19"/>
      <c r="I15" s="20" t="str">
        <f aca="false">IF(OR(F15="",G15=""),"",IF(IF(F15="Élevé",3,IF(F15="Moyen",2,1))-IF(G15="Élevé",3,IF(G15="Moyen",2,1))&gt;=1,"Piste favorable",IF(IF(F15="Élevé",3,IF(F15="Moyen",2,1))=IF(G15="Élevé",3,IF(G15="Moyen",2,1)),"À arbitrer","Peu favorable")))</f>
        <v/>
      </c>
      <c r="J15" s="19"/>
      <c r="K15" s="18"/>
      <c r="L15" s="18"/>
      <c r="M15" s="17"/>
      <c r="N15" s="19"/>
      <c r="O15" s="18"/>
      <c r="P15" s="17"/>
      <c r="Q15" s="18"/>
      <c r="R15" s="19"/>
    </row>
    <row r="16" customFormat="false" ht="30" hidden="false" customHeight="true" outlineLevel="0" collapsed="false">
      <c r="A16" s="16" t="s">
        <v>105</v>
      </c>
      <c r="B16" s="17"/>
      <c r="C16" s="18"/>
      <c r="D16" s="18"/>
      <c r="E16" s="18"/>
      <c r="F16" s="19"/>
      <c r="G16" s="19"/>
      <c r="H16" s="19"/>
      <c r="I16" s="20" t="str">
        <f aca="false">IF(OR(F16="",G16=""),"",IF(IF(F16="Élevé",3,IF(F16="Moyen",2,1))-IF(G16="Élevé",3,IF(G16="Moyen",2,1))&gt;=1,"Piste favorable",IF(IF(F16="Élevé",3,IF(F16="Moyen",2,1))=IF(G16="Élevé",3,IF(G16="Moyen",2,1)),"À arbitrer","Peu favorable")))</f>
        <v/>
      </c>
      <c r="J16" s="19"/>
      <c r="K16" s="18"/>
      <c r="L16" s="18"/>
      <c r="M16" s="17"/>
      <c r="N16" s="19"/>
      <c r="O16" s="18"/>
      <c r="P16" s="17"/>
      <c r="Q16" s="18"/>
      <c r="R16" s="19"/>
    </row>
    <row r="17" customFormat="false" ht="30" hidden="false" customHeight="true" outlineLevel="0" collapsed="false">
      <c r="A17" s="16" t="s">
        <v>106</v>
      </c>
      <c r="B17" s="17"/>
      <c r="C17" s="18"/>
      <c r="D17" s="18"/>
      <c r="E17" s="18"/>
      <c r="F17" s="19"/>
      <c r="G17" s="19"/>
      <c r="H17" s="19"/>
      <c r="I17" s="20" t="str">
        <f aca="false">IF(OR(F17="",G17=""),"",IF(IF(F17="Élevé",3,IF(F17="Moyen",2,1))-IF(G17="Élevé",3,IF(G17="Moyen",2,1))&gt;=1,"Piste favorable",IF(IF(F17="Élevé",3,IF(F17="Moyen",2,1))=IF(G17="Élevé",3,IF(G17="Moyen",2,1)),"À arbitrer","Peu favorable")))</f>
        <v/>
      </c>
      <c r="J17" s="19"/>
      <c r="K17" s="18"/>
      <c r="L17" s="18"/>
      <c r="M17" s="17"/>
      <c r="N17" s="19"/>
      <c r="O17" s="18"/>
      <c r="P17" s="17"/>
      <c r="Q17" s="18"/>
      <c r="R17" s="19"/>
    </row>
    <row r="18" customFormat="false" ht="30" hidden="false" customHeight="true" outlineLevel="0" collapsed="false">
      <c r="A18" s="16" t="s">
        <v>107</v>
      </c>
      <c r="B18" s="17"/>
      <c r="C18" s="18"/>
      <c r="D18" s="18"/>
      <c r="E18" s="18"/>
      <c r="F18" s="19"/>
      <c r="G18" s="19"/>
      <c r="H18" s="19"/>
      <c r="I18" s="20" t="str">
        <f aca="false">IF(OR(F18="",G18=""),"",IF(IF(F18="Élevé",3,IF(F18="Moyen",2,1))-IF(G18="Élevé",3,IF(G18="Moyen",2,1))&gt;=1,"Piste favorable",IF(IF(F18="Élevé",3,IF(F18="Moyen",2,1))=IF(G18="Élevé",3,IF(G18="Moyen",2,1)),"À arbitrer","Peu favorable")))</f>
        <v/>
      </c>
      <c r="J18" s="19"/>
      <c r="K18" s="18"/>
      <c r="L18" s="18"/>
      <c r="M18" s="17"/>
      <c r="N18" s="19"/>
      <c r="O18" s="18"/>
      <c r="P18" s="17"/>
      <c r="Q18" s="18"/>
      <c r="R18" s="19"/>
    </row>
    <row r="19" customFormat="false" ht="30" hidden="false" customHeight="true" outlineLevel="0" collapsed="false">
      <c r="A19" s="16" t="s">
        <v>108</v>
      </c>
      <c r="B19" s="17"/>
      <c r="C19" s="18"/>
      <c r="D19" s="18"/>
      <c r="E19" s="18"/>
      <c r="F19" s="19"/>
      <c r="G19" s="19"/>
      <c r="H19" s="19"/>
      <c r="I19" s="20" t="str">
        <f aca="false">IF(OR(F19="",G19=""),"",IF(IF(F19="Élevé",3,IF(F19="Moyen",2,1))-IF(G19="Élevé",3,IF(G19="Moyen",2,1))&gt;=1,"Piste favorable",IF(IF(F19="Élevé",3,IF(F19="Moyen",2,1))=IF(G19="Élevé",3,IF(G19="Moyen",2,1)),"À arbitrer","Peu favorable")))</f>
        <v/>
      </c>
      <c r="J19" s="19"/>
      <c r="K19" s="18"/>
      <c r="L19" s="18"/>
      <c r="M19" s="17"/>
      <c r="N19" s="19"/>
      <c r="O19" s="18"/>
      <c r="P19" s="17"/>
      <c r="Q19" s="18"/>
      <c r="R19" s="19"/>
    </row>
    <row r="20" customFormat="false" ht="30" hidden="false" customHeight="true" outlineLevel="0" collapsed="false">
      <c r="A20" s="16" t="s">
        <v>109</v>
      </c>
      <c r="B20" s="17"/>
      <c r="C20" s="18"/>
      <c r="D20" s="18"/>
      <c r="E20" s="18"/>
      <c r="F20" s="19"/>
      <c r="G20" s="19"/>
      <c r="H20" s="19"/>
      <c r="I20" s="20" t="str">
        <f aca="false">IF(OR(F20="",G20=""),"",IF(IF(F20="Élevé",3,IF(F20="Moyen",2,1))-IF(G20="Élevé",3,IF(G20="Moyen",2,1))&gt;=1,"Piste favorable",IF(IF(F20="Élevé",3,IF(F20="Moyen",2,1))=IF(G20="Élevé",3,IF(G20="Moyen",2,1)),"À arbitrer","Peu favorable")))</f>
        <v/>
      </c>
      <c r="J20" s="19"/>
      <c r="K20" s="18"/>
      <c r="L20" s="18"/>
      <c r="M20" s="17"/>
      <c r="N20" s="19"/>
      <c r="O20" s="18"/>
      <c r="P20" s="17"/>
      <c r="Q20" s="18"/>
      <c r="R20" s="19"/>
    </row>
    <row r="21" customFormat="false" ht="30" hidden="false" customHeight="true" outlineLevel="0" collapsed="false">
      <c r="A21" s="16" t="s">
        <v>110</v>
      </c>
      <c r="B21" s="17"/>
      <c r="C21" s="18"/>
      <c r="D21" s="18"/>
      <c r="E21" s="18"/>
      <c r="F21" s="19"/>
      <c r="G21" s="19"/>
      <c r="H21" s="19"/>
      <c r="I21" s="20" t="str">
        <f aca="false">IF(OR(F21="",G21=""),"",IF(IF(F21="Élevé",3,IF(F21="Moyen",2,1))-IF(G21="Élevé",3,IF(G21="Moyen",2,1))&gt;=1,"Piste favorable",IF(IF(F21="Élevé",3,IF(F21="Moyen",2,1))=IF(G21="Élevé",3,IF(G21="Moyen",2,1)),"À arbitrer","Peu favorable")))</f>
        <v/>
      </c>
      <c r="J21" s="19"/>
      <c r="K21" s="18"/>
      <c r="L21" s="18"/>
      <c r="M21" s="17"/>
      <c r="N21" s="19"/>
      <c r="O21" s="18"/>
      <c r="P21" s="17"/>
      <c r="Q21" s="18"/>
      <c r="R21" s="19"/>
    </row>
    <row r="22" customFormat="false" ht="30" hidden="false" customHeight="true" outlineLevel="0" collapsed="false">
      <c r="A22" s="16" t="s">
        <v>111</v>
      </c>
      <c r="B22" s="17"/>
      <c r="C22" s="18"/>
      <c r="D22" s="18"/>
      <c r="E22" s="18"/>
      <c r="F22" s="19"/>
      <c r="G22" s="19"/>
      <c r="H22" s="19"/>
      <c r="I22" s="20" t="str">
        <f aca="false">IF(OR(F22="",G22=""),"",IF(IF(F22="Élevé",3,IF(F22="Moyen",2,1))-IF(G22="Élevé",3,IF(G22="Moyen",2,1))&gt;=1,"Piste favorable",IF(IF(F22="Élevé",3,IF(F22="Moyen",2,1))=IF(G22="Élevé",3,IF(G22="Moyen",2,1)),"À arbitrer","Peu favorable")))</f>
        <v/>
      </c>
      <c r="J22" s="19"/>
      <c r="K22" s="18"/>
      <c r="L22" s="18"/>
      <c r="M22" s="17"/>
      <c r="N22" s="19"/>
      <c r="O22" s="18"/>
      <c r="P22" s="17"/>
      <c r="Q22" s="18"/>
      <c r="R22" s="19"/>
    </row>
    <row r="23" customFormat="false" ht="30" hidden="false" customHeight="true" outlineLevel="0" collapsed="false">
      <c r="A23" s="16" t="s">
        <v>112</v>
      </c>
      <c r="B23" s="17"/>
      <c r="C23" s="18"/>
      <c r="D23" s="18"/>
      <c r="E23" s="18"/>
      <c r="F23" s="19"/>
      <c r="G23" s="19"/>
      <c r="H23" s="19"/>
      <c r="I23" s="20" t="str">
        <f aca="false">IF(OR(F23="",G23=""),"",IF(IF(F23="Élevé",3,IF(F23="Moyen",2,1))-IF(G23="Élevé",3,IF(G23="Moyen",2,1))&gt;=1,"Piste favorable",IF(IF(F23="Élevé",3,IF(F23="Moyen",2,1))=IF(G23="Élevé",3,IF(G23="Moyen",2,1)),"À arbitrer","Peu favorable")))</f>
        <v/>
      </c>
      <c r="J23" s="19"/>
      <c r="K23" s="18"/>
      <c r="L23" s="18"/>
      <c r="M23" s="17"/>
      <c r="N23" s="19"/>
      <c r="O23" s="18"/>
      <c r="P23" s="17"/>
      <c r="Q23" s="18"/>
      <c r="R23" s="19"/>
    </row>
    <row r="24" customFormat="false" ht="30" hidden="false" customHeight="true" outlineLevel="0" collapsed="false">
      <c r="A24" s="16" t="s">
        <v>113</v>
      </c>
      <c r="B24" s="17"/>
      <c r="C24" s="18"/>
      <c r="D24" s="18"/>
      <c r="E24" s="18"/>
      <c r="F24" s="19"/>
      <c r="G24" s="19"/>
      <c r="H24" s="19"/>
      <c r="I24" s="20" t="str">
        <f aca="false">IF(OR(F24="",G24=""),"",IF(IF(F24="Élevé",3,IF(F24="Moyen",2,1))-IF(G24="Élevé",3,IF(G24="Moyen",2,1))&gt;=1,"Piste favorable",IF(IF(F24="Élevé",3,IF(F24="Moyen",2,1))=IF(G24="Élevé",3,IF(G24="Moyen",2,1)),"À arbitrer","Peu favorable")))</f>
        <v/>
      </c>
      <c r="J24" s="19"/>
      <c r="K24" s="18"/>
      <c r="L24" s="18"/>
      <c r="M24" s="17"/>
      <c r="N24" s="19"/>
      <c r="O24" s="18"/>
      <c r="P24" s="17"/>
      <c r="Q24" s="18"/>
      <c r="R24" s="19"/>
    </row>
    <row r="25" customFormat="false" ht="30" hidden="false" customHeight="true" outlineLevel="0" collapsed="false">
      <c r="A25" s="16" t="s">
        <v>114</v>
      </c>
      <c r="B25" s="17"/>
      <c r="C25" s="18"/>
      <c r="D25" s="18"/>
      <c r="E25" s="18"/>
      <c r="F25" s="19"/>
      <c r="G25" s="19"/>
      <c r="H25" s="19"/>
      <c r="I25" s="20" t="str">
        <f aca="false">IF(OR(F25="",G25=""),"",IF(IF(F25="Élevé",3,IF(F25="Moyen",2,1))-IF(G25="Élevé",3,IF(G25="Moyen",2,1))&gt;=1,"Piste favorable",IF(IF(F25="Élevé",3,IF(F25="Moyen",2,1))=IF(G25="Élevé",3,IF(G25="Moyen",2,1)),"À arbitrer","Peu favorable")))</f>
        <v/>
      </c>
      <c r="J25" s="19"/>
      <c r="K25" s="18"/>
      <c r="L25" s="18"/>
      <c r="M25" s="17"/>
      <c r="N25" s="19"/>
      <c r="O25" s="18"/>
      <c r="P25" s="17"/>
      <c r="Q25" s="18"/>
      <c r="R25" s="19"/>
    </row>
    <row r="26" customFormat="false" ht="30" hidden="false" customHeight="true" outlineLevel="0" collapsed="false">
      <c r="A26" s="16" t="s">
        <v>115</v>
      </c>
      <c r="B26" s="17"/>
      <c r="C26" s="18"/>
      <c r="D26" s="18"/>
      <c r="E26" s="18"/>
      <c r="F26" s="19"/>
      <c r="G26" s="19"/>
      <c r="H26" s="19"/>
      <c r="I26" s="20" t="str">
        <f aca="false">IF(OR(F26="",G26=""),"",IF(IF(F26="Élevé",3,IF(F26="Moyen",2,1))-IF(G26="Élevé",3,IF(G26="Moyen",2,1))&gt;=1,"Piste favorable",IF(IF(F26="Élevé",3,IF(F26="Moyen",2,1))=IF(G26="Élevé",3,IF(G26="Moyen",2,1)),"À arbitrer","Peu favorable")))</f>
        <v/>
      </c>
      <c r="J26" s="19"/>
      <c r="K26" s="18"/>
      <c r="L26" s="18"/>
      <c r="M26" s="17"/>
      <c r="N26" s="19"/>
      <c r="O26" s="18"/>
      <c r="P26" s="17"/>
      <c r="Q26" s="18"/>
      <c r="R26" s="19"/>
    </row>
  </sheetData>
  <mergeCells count="4">
    <mergeCell ref="A10:E10"/>
    <mergeCell ref="F10:I10"/>
    <mergeCell ref="J10:N10"/>
    <mergeCell ref="O10:R10"/>
  </mergeCells>
  <conditionalFormatting sqref="I12:I26">
    <cfRule type="expression" priority="2" aboveAverage="0" equalAverage="0" bottom="0" percent="0" rank="0" text="" dxfId="2">
      <formula>$I12="Piste favorable"</formula>
    </cfRule>
    <cfRule type="expression" priority="3" aboveAverage="0" equalAverage="0" bottom="0" percent="0" rank="0" text="" dxfId="1">
      <formula>$I12="Peu favorable"</formula>
    </cfRule>
  </conditionalFormatting>
  <conditionalFormatting sqref="J12:J26">
    <cfRule type="expression" priority="4" aboveAverage="0" equalAverage="0" bottom="0" percent="0" rank="0" text="" dxfId="3">
      <formula>AND($D12&lt;&gt;"",$J12="")</formula>
    </cfRule>
  </conditionalFormatting>
  <conditionalFormatting sqref="K12:K26">
    <cfRule type="expression" priority="5" aboveAverage="0" equalAverage="0" bottom="0" percent="0" rank="0" text="" dxfId="3">
      <formula>AND($J12&lt;&gt;"",$K12="")</formula>
    </cfRule>
  </conditionalFormatting>
  <conditionalFormatting sqref="L12:L26">
    <cfRule type="expression" priority="6" aboveAverage="0" equalAverage="0" bottom="0" percent="0" rank="0" text="" dxfId="3">
      <formula>AND($J12="Action",$L12="")</formula>
    </cfRule>
  </conditionalFormatting>
  <conditionalFormatting sqref="O12:P26">
    <cfRule type="expression" priority="7" aboveAverage="0" equalAverage="0" bottom="0" percent="0" rank="0" text="" dxfId="3">
      <formula>AND($J12="Action",O12="")</formula>
    </cfRule>
  </conditionalFormatting>
  <conditionalFormatting sqref="R12:R26">
    <cfRule type="expression" priority="8" aboveAverage="0" equalAverage="0" bottom="0" percent="0" rank="0" text="" dxfId="2">
      <formula>$R12="Efficace"</formula>
    </cfRule>
    <cfRule type="expression" priority="9" aboveAverage="0" equalAverage="0" bottom="0" percent="0" rank="0" text="" dxfId="1">
      <formula>$R12="Partiellement efficace"</formula>
    </cfRule>
    <cfRule type="expression" priority="10" aboveAverage="0" equalAverage="0" bottom="0" percent="0" rank="0" text="" dxfId="0">
      <formula>$R12="Non efficace"</formula>
    </cfRule>
  </conditionalFormatting>
  <dataValidations count="5">
    <dataValidation allowBlank="true" errorStyle="stop" operator="between" showDropDown="false" showErrorMessage="false" showInputMessage="false" sqref="F12:G26" type="list">
      <formula1>Listes!$D$4:$D$6</formula1>
      <formula2>0</formula2>
    </dataValidation>
    <dataValidation allowBlank="true" errorStyle="stop" operator="between" showDropDown="false" showErrorMessage="false" showInputMessage="false" sqref="H12:H26" type="list">
      <formula1>Listes!$E$4:$E$6</formula1>
      <formula2>0</formula2>
    </dataValidation>
    <dataValidation allowBlank="true" errorStyle="stop" operator="between" showDropDown="false" showErrorMessage="false" showInputMessage="false" sqref="J12:J26" type="list">
      <formula1>Listes!$F$4:$F$6</formula1>
      <formula2>0</formula2>
    </dataValidation>
    <dataValidation allowBlank="true" errorStyle="stop" operator="between" showDropDown="false" showErrorMessage="false" showInputMessage="false" sqref="N12:N26" type="list">
      <formula1>Listes!$B$4:$B$6</formula1>
      <formula2>0</formula2>
    </dataValidation>
    <dataValidation allowBlank="true" errorStyle="stop" operator="between" showDropDown="false" showErrorMessage="false" showInputMessage="false" sqref="R12:R26" type="list">
      <formula1>Listes!$C$4:$C$7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21.75" hidden="false" customHeight="true" outlineLevel="0" collapsed="false">
      <c r="A1" s="1" t="s">
        <v>116</v>
      </c>
      <c r="B1" s="2"/>
      <c r="C1" s="2"/>
      <c r="D1" s="2"/>
      <c r="E1" s="2"/>
      <c r="F1" s="2"/>
    </row>
    <row r="2" customFormat="false" ht="25.5" hidden="false" customHeight="true" outlineLevel="0" collapsed="false">
      <c r="A2" s="3" t="s">
        <v>117</v>
      </c>
    </row>
    <row r="3" customFormat="false" ht="15" hidden="false" customHeight="false" outlineLevel="0" collapsed="false">
      <c r="A3" s="10" t="s">
        <v>118</v>
      </c>
    </row>
    <row r="4" customFormat="false" ht="18" hidden="false" customHeight="true" outlineLevel="0" collapsed="false">
      <c r="B4" s="11" t="s">
        <v>119</v>
      </c>
      <c r="C4" s="17"/>
    </row>
    <row r="5" customFormat="false" ht="18" hidden="false" customHeight="true" outlineLevel="0" collapsed="false">
      <c r="B5" s="11" t="s">
        <v>120</v>
      </c>
      <c r="C5" s="17"/>
    </row>
    <row r="7" customFormat="false" ht="33.75" hidden="false" customHeight="true" outlineLevel="0" collapsed="false">
      <c r="A7" s="15" t="s">
        <v>121</v>
      </c>
      <c r="B7" s="15" t="s">
        <v>122</v>
      </c>
      <c r="C7" s="15" t="s">
        <v>123</v>
      </c>
      <c r="D7" s="15" t="s">
        <v>124</v>
      </c>
      <c r="E7" s="15" t="s">
        <v>125</v>
      </c>
      <c r="F7" s="15" t="s">
        <v>126</v>
      </c>
    </row>
    <row r="8" customFormat="false" ht="18" hidden="false" customHeight="true" outlineLevel="0" collapsed="false">
      <c r="A8" s="11" t="s">
        <v>127</v>
      </c>
      <c r="B8" s="21" t="s">
        <v>33</v>
      </c>
      <c r="C8" s="12" t="n">
        <f aca="false">COUNTA(Risques!$D$12:$D$31)</f>
        <v>0</v>
      </c>
      <c r="D8" s="19"/>
      <c r="E8" s="22" t="str">
        <f aca="false">IF(OR(D8="",C8=""),"",C8-D8)</f>
        <v/>
      </c>
      <c r="F8" s="18"/>
    </row>
    <row r="9" customFormat="false" ht="18" hidden="false" customHeight="true" outlineLevel="0" collapsed="false">
      <c r="A9" s="11" t="s">
        <v>127</v>
      </c>
      <c r="B9" s="21" t="s">
        <v>34</v>
      </c>
      <c r="C9" s="12" t="n">
        <f aca="false">COUNTIF(Risques!$I$12:$I$31,"Prioritaire")</f>
        <v>0</v>
      </c>
      <c r="D9" s="19"/>
      <c r="E9" s="22" t="str">
        <f aca="false">IF(OR(D9="",C9=""),"",C9-D9)</f>
        <v/>
      </c>
      <c r="F9" s="18"/>
    </row>
    <row r="10" customFormat="false" ht="18" hidden="false" customHeight="true" outlineLevel="0" collapsed="false">
      <c r="A10" s="11" t="s">
        <v>127</v>
      </c>
      <c r="B10" s="21" t="s">
        <v>35</v>
      </c>
      <c r="C10" s="12" t="n">
        <f aca="false">COUNTIF(Risques!$I$12:$I$31,"Planifier")</f>
        <v>0</v>
      </c>
      <c r="D10" s="19"/>
      <c r="E10" s="22" t="str">
        <f aca="false">IF(OR(D10="",C10=""),"",C10-D10)</f>
        <v/>
      </c>
      <c r="F10" s="18"/>
    </row>
    <row r="11" customFormat="false" ht="18" hidden="false" customHeight="true" outlineLevel="0" collapsed="false">
      <c r="A11" s="11" t="s">
        <v>127</v>
      </c>
      <c r="B11" s="21" t="s">
        <v>36</v>
      </c>
      <c r="C11" s="12" t="n">
        <f aca="false">COUNTIF(Risques!$I$12:$I$31,"Accepter")</f>
        <v>0</v>
      </c>
      <c r="D11" s="19"/>
      <c r="E11" s="22" t="str">
        <f aca="false">IF(OR(D11="",C11=""),"",C11-D11)</f>
        <v/>
      </c>
      <c r="F11" s="18"/>
    </row>
    <row r="12" customFormat="false" ht="18" hidden="false" customHeight="true" outlineLevel="0" collapsed="false">
      <c r="A12" s="11" t="s">
        <v>127</v>
      </c>
      <c r="B12" s="21" t="s">
        <v>128</v>
      </c>
      <c r="C12" s="12" t="str">
        <f aca="false">IF($C$5="","",COUNTIFS(Risques!$B$12:$B$31,"&gt;"&amp;$C$5))</f>
        <v/>
      </c>
      <c r="D12" s="16" t="s">
        <v>129</v>
      </c>
      <c r="E12" s="21"/>
      <c r="F12" s="18"/>
    </row>
    <row r="13" customFormat="false" ht="18" hidden="false" customHeight="true" outlineLevel="0" collapsed="false">
      <c r="A13" s="11" t="s">
        <v>127</v>
      </c>
      <c r="B13" s="21" t="s">
        <v>37</v>
      </c>
      <c r="C13" s="12" t="n">
        <f aca="true">SUMPRODUCT((Risques!$M$12:$M$31&lt;&gt;"")*(Risques!$M$12:$M$31&lt;TODAY())*(Risques!$N$12:$N$31&lt;&gt;"Fait"))</f>
        <v>0</v>
      </c>
      <c r="D13" s="19"/>
      <c r="E13" s="22" t="str">
        <f aca="false">IF(OR(D13="",C13=""),"",C13-D13)</f>
        <v/>
      </c>
      <c r="F13" s="18"/>
    </row>
    <row r="14" customFormat="false" ht="18" hidden="false" customHeight="true" outlineLevel="0" collapsed="false">
      <c r="A14" s="11" t="s">
        <v>127</v>
      </c>
      <c r="B14" s="21" t="s">
        <v>38</v>
      </c>
      <c r="C14" s="12" t="n">
        <f aca="true">SUMPRODUCT((Risques!$P$12:$P$31&lt;&gt;"")*(Risques!$P$12:$P$31&lt;TODAY())*(Risques!$R$12:$R$31=""))</f>
        <v>0</v>
      </c>
      <c r="D14" s="19"/>
      <c r="E14" s="22" t="str">
        <f aca="false">IF(OR(D14="",C14=""),"",C14-D14)</f>
        <v/>
      </c>
      <c r="F14" s="18"/>
    </row>
    <row r="15" customFormat="false" ht="18" hidden="false" customHeight="true" outlineLevel="0" collapsed="false">
      <c r="A15" s="11" t="s">
        <v>127</v>
      </c>
      <c r="B15" s="21" t="s">
        <v>130</v>
      </c>
      <c r="C15" s="12" t="n">
        <f aca="false">COUNTIF(Risques!$R$12:$R$31,"Efficace")</f>
        <v>0</v>
      </c>
      <c r="D15" s="19"/>
      <c r="E15" s="22" t="str">
        <f aca="false">IF(OR(D15="",C15=""),"",C15-D15)</f>
        <v/>
      </c>
      <c r="F15" s="18"/>
    </row>
    <row r="16" customFormat="false" ht="18" hidden="false" customHeight="true" outlineLevel="0" collapsed="false">
      <c r="A16" s="11" t="s">
        <v>127</v>
      </c>
      <c r="B16" s="21" t="s">
        <v>131</v>
      </c>
      <c r="C16" s="12" t="n">
        <f aca="false">COUNTIF(Risques!$R$12:$R$31,"Partiellement efficace")</f>
        <v>0</v>
      </c>
      <c r="D16" s="19"/>
      <c r="E16" s="22" t="str">
        <f aca="false">IF(OR(D16="",C16=""),"",C16-D16)</f>
        <v/>
      </c>
      <c r="F16" s="18"/>
    </row>
    <row r="17" customFormat="false" ht="18" hidden="false" customHeight="true" outlineLevel="0" collapsed="false">
      <c r="A17" s="11" t="s">
        <v>127</v>
      </c>
      <c r="B17" s="21" t="s">
        <v>132</v>
      </c>
      <c r="C17" s="12" t="n">
        <f aca="false">COUNTIF(Risques!$R$12:$R$31,"Non efficace")</f>
        <v>0</v>
      </c>
      <c r="D17" s="19"/>
      <c r="E17" s="22" t="str">
        <f aca="false">IF(OR(D17="",C17=""),"",C17-D17)</f>
        <v/>
      </c>
      <c r="F17" s="18"/>
    </row>
    <row r="18" customFormat="false" ht="18" hidden="false" customHeight="true" outlineLevel="0" collapsed="false">
      <c r="A18" s="11" t="s">
        <v>127</v>
      </c>
      <c r="B18" s="21" t="s">
        <v>133</v>
      </c>
      <c r="C18" s="12" t="n">
        <f aca="false">COUNTIF(Risques!$R$12:$R$31,"Trop tôt")</f>
        <v>0</v>
      </c>
      <c r="D18" s="19"/>
      <c r="E18" s="22" t="str">
        <f aca="false">IF(OR(D18="",C18=""),"",C18-D18)</f>
        <v/>
      </c>
      <c r="F18" s="18"/>
    </row>
    <row r="19" customFormat="false" ht="18" hidden="false" customHeight="true" outlineLevel="0" collapsed="false">
      <c r="A19" s="11" t="s">
        <v>134</v>
      </c>
      <c r="B19" s="21" t="s">
        <v>85</v>
      </c>
      <c r="C19" s="12" t="n">
        <f aca="false">COUNTA(Opportunités!$D$12:$D$26)</f>
        <v>0</v>
      </c>
      <c r="D19" s="19"/>
      <c r="E19" s="22" t="str">
        <f aca="false">IF(OR(D19="",C19=""),"",C19-D19)</f>
        <v/>
      </c>
      <c r="F19" s="18"/>
    </row>
    <row r="20" customFormat="false" ht="18" hidden="false" customHeight="true" outlineLevel="0" collapsed="false">
      <c r="A20" s="11" t="s">
        <v>134</v>
      </c>
      <c r="B20" s="21" t="s">
        <v>135</v>
      </c>
      <c r="C20" s="12" t="n">
        <f aca="false">COUNTIF(Opportunités!$J$12:$J$26,"Action")</f>
        <v>0</v>
      </c>
      <c r="D20" s="19"/>
      <c r="E20" s="22" t="str">
        <f aca="false">IF(OR(D20="",C20=""),"",C20-D20)</f>
        <v/>
      </c>
      <c r="F20" s="18"/>
    </row>
    <row r="21" customFormat="false" ht="18" hidden="false" customHeight="true" outlineLevel="0" collapsed="false">
      <c r="A21" s="11" t="s">
        <v>134</v>
      </c>
      <c r="B21" s="21" t="s">
        <v>136</v>
      </c>
      <c r="C21" s="12" t="n">
        <f aca="false">COUNTIF(Opportunités!$J$12:$J$26,"Veille")</f>
        <v>0</v>
      </c>
      <c r="D21" s="19"/>
      <c r="E21" s="22" t="str">
        <f aca="false">IF(OR(D21="",C21=""),"",C21-D21)</f>
        <v/>
      </c>
      <c r="F21" s="18"/>
    </row>
    <row r="22" customFormat="false" ht="18" hidden="false" customHeight="true" outlineLevel="0" collapsed="false">
      <c r="A22" s="11" t="s">
        <v>134</v>
      </c>
      <c r="B22" s="21" t="s">
        <v>137</v>
      </c>
      <c r="C22" s="12" t="n">
        <f aca="false">COUNTIF(Opportunités!$J$12:$J$26,"Non retenu")</f>
        <v>0</v>
      </c>
      <c r="D22" s="19"/>
      <c r="E22" s="22" t="str">
        <f aca="false">IF(OR(D22="",C22=""),"",C22-D22)</f>
        <v/>
      </c>
      <c r="F22" s="18"/>
    </row>
    <row r="23" customFormat="false" ht="18" hidden="false" customHeight="true" outlineLevel="0" collapsed="false">
      <c r="A23" s="11" t="s">
        <v>134</v>
      </c>
      <c r="B23" s="21" t="s">
        <v>138</v>
      </c>
      <c r="C23" s="12" t="str">
        <f aca="false">IF($C$5="","",COUNTIFS(Opportunités!$B$12:$B$26,"&gt;"&amp;$C$5))</f>
        <v/>
      </c>
      <c r="D23" s="16" t="s">
        <v>129</v>
      </c>
      <c r="E23" s="21"/>
      <c r="F23" s="18"/>
    </row>
    <row r="24" customFormat="false" ht="18" hidden="false" customHeight="true" outlineLevel="0" collapsed="false">
      <c r="A24" s="11" t="s">
        <v>134</v>
      </c>
      <c r="B24" s="21" t="s">
        <v>37</v>
      </c>
      <c r="C24" s="12" t="n">
        <f aca="true">SUMPRODUCT((Opportunités!$M$12:$M$26&lt;&gt;"")*(Opportunités!$M$12:$M$26&lt;TODAY())*(Opportunités!$N$12:$N$26&lt;&gt;"Fait"))</f>
        <v>0</v>
      </c>
      <c r="D24" s="19"/>
      <c r="E24" s="22" t="str">
        <f aca="false">IF(OR(D24="",C24=""),"",C24-D24)</f>
        <v/>
      </c>
      <c r="F24" s="18"/>
    </row>
    <row r="25" customFormat="false" ht="18" hidden="false" customHeight="true" outlineLevel="0" collapsed="false">
      <c r="A25" s="11" t="s">
        <v>134</v>
      </c>
      <c r="B25" s="21" t="s">
        <v>130</v>
      </c>
      <c r="C25" s="12" t="n">
        <f aca="false">COUNTIF(Opportunités!$R$12:$R$26,"Efficace")</f>
        <v>0</v>
      </c>
      <c r="D25" s="19"/>
      <c r="E25" s="22" t="str">
        <f aca="false">IF(OR(D25="",C25=""),"",C25-D25)</f>
        <v/>
      </c>
      <c r="F25" s="18"/>
    </row>
    <row r="26" customFormat="false" ht="18" hidden="false" customHeight="true" outlineLevel="0" collapsed="false">
      <c r="A26" s="11" t="s">
        <v>134</v>
      </c>
      <c r="B26" s="21" t="s">
        <v>131</v>
      </c>
      <c r="C26" s="12" t="n">
        <f aca="false">COUNTIF(Opportunités!$R$12:$R$26,"Partiellement efficace")</f>
        <v>0</v>
      </c>
      <c r="D26" s="19"/>
      <c r="E26" s="22" t="str">
        <f aca="false">IF(OR(D26="",C26=""),"",C26-D26)</f>
        <v/>
      </c>
      <c r="F26" s="18"/>
    </row>
    <row r="27" customFormat="false" ht="18" hidden="false" customHeight="true" outlineLevel="0" collapsed="false">
      <c r="A27" s="11" t="s">
        <v>134</v>
      </c>
      <c r="B27" s="21" t="s">
        <v>132</v>
      </c>
      <c r="C27" s="12" t="n">
        <f aca="false">COUNTIF(Opportunités!$R$12:$R$26,"Non efficace")</f>
        <v>0</v>
      </c>
      <c r="D27" s="19"/>
      <c r="E27" s="22" t="str">
        <f aca="false">IF(OR(D27="",C27=""),"",C27-D27)</f>
        <v/>
      </c>
      <c r="F27" s="18"/>
    </row>
    <row r="28" customFormat="false" ht="18" hidden="false" customHeight="true" outlineLevel="0" collapsed="false">
      <c r="A28" s="11" t="s">
        <v>134</v>
      </c>
      <c r="B28" s="21" t="s">
        <v>133</v>
      </c>
      <c r="C28" s="12" t="n">
        <f aca="false">COUNTIF(Opportunités!$R$12:$R$26,"Trop tôt")</f>
        <v>0</v>
      </c>
      <c r="D28" s="19"/>
      <c r="E28" s="22" t="str">
        <f aca="false">IF(OR(D28="",C28=""),"",C28-D28)</f>
        <v/>
      </c>
      <c r="F28" s="18"/>
    </row>
    <row r="30" customFormat="false" ht="25.5" hidden="false" customHeight="true" outlineLevel="0" collapsed="false">
      <c r="A30" s="3" t="s">
        <v>139</v>
      </c>
    </row>
    <row r="31" customFormat="false" ht="30" hidden="false" customHeight="true" outlineLevel="0" collapsed="false">
      <c r="A31" s="15" t="s">
        <v>140</v>
      </c>
      <c r="B31" s="15" t="s">
        <v>141</v>
      </c>
      <c r="C31" s="15" t="s">
        <v>142</v>
      </c>
      <c r="D31" s="15"/>
      <c r="E31" s="15"/>
      <c r="F31" s="15" t="s">
        <v>143</v>
      </c>
    </row>
    <row r="32" customFormat="false" ht="30" hidden="false" customHeight="true" outlineLevel="0" collapsed="false">
      <c r="A32" s="16" t="n">
        <v>1</v>
      </c>
      <c r="B32" s="18"/>
      <c r="C32" s="18"/>
      <c r="D32" s="18"/>
      <c r="E32" s="18"/>
      <c r="F32" s="18"/>
    </row>
    <row r="33" customFormat="false" ht="30" hidden="false" customHeight="true" outlineLevel="0" collapsed="false">
      <c r="A33" s="16" t="n">
        <v>2</v>
      </c>
      <c r="B33" s="18"/>
      <c r="C33" s="18"/>
      <c r="D33" s="18"/>
      <c r="E33" s="18"/>
      <c r="F33" s="18"/>
    </row>
    <row r="34" customFormat="false" ht="30" hidden="false" customHeight="true" outlineLevel="0" collapsed="false">
      <c r="A34" s="16" t="n">
        <v>3</v>
      </c>
      <c r="B34" s="18"/>
      <c r="C34" s="18"/>
      <c r="D34" s="18"/>
      <c r="E34" s="18"/>
      <c r="F34" s="18"/>
    </row>
    <row r="35" customFormat="false" ht="30" hidden="false" customHeight="true" outlineLevel="0" collapsed="false">
      <c r="A35" s="16" t="n">
        <v>4</v>
      </c>
      <c r="B35" s="18"/>
      <c r="C35" s="18"/>
      <c r="D35" s="18"/>
      <c r="E35" s="18"/>
      <c r="F35" s="18"/>
    </row>
    <row r="36" customFormat="false" ht="30" hidden="false" customHeight="true" outlineLevel="0" collapsed="false">
      <c r="A36" s="16" t="n">
        <v>5</v>
      </c>
      <c r="B36" s="18"/>
      <c r="C36" s="18"/>
      <c r="D36" s="18"/>
      <c r="E36" s="18"/>
      <c r="F36" s="18"/>
    </row>
  </sheetData>
  <mergeCells count="6">
    <mergeCell ref="C31:E31"/>
    <mergeCell ref="C32:E32"/>
    <mergeCell ref="C33:E33"/>
    <mergeCell ref="C34:E34"/>
    <mergeCell ref="C35:E35"/>
    <mergeCell ref="C36:E36"/>
  </mergeCells>
  <conditionalFormatting sqref="C17">
    <cfRule type="expression" priority="2" aboveAverage="0" equalAverage="0" bottom="0" percent="0" rank="0" text="" dxfId="0">
      <formula>C17&gt;0</formula>
    </cfRule>
  </conditionalFormatting>
  <conditionalFormatting sqref="C27">
    <cfRule type="expression" priority="3" aboveAverage="0" equalAverage="0" bottom="0" percent="0" rank="0" text="" dxfId="0">
      <formula>C27&gt;0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8"/>
    <col collapsed="false" customWidth="true" hidden="false" outlineLevel="0" max="3" min="3" style="0" width="60"/>
  </cols>
  <sheetData>
    <row r="1" customFormat="false" ht="21.75" hidden="false" customHeight="true" outlineLevel="0" collapsed="false">
      <c r="A1" s="1" t="s">
        <v>0</v>
      </c>
      <c r="B1" s="2"/>
      <c r="C1" s="2"/>
    </row>
    <row r="2" customFormat="false" ht="25.5" hidden="false" customHeight="true" outlineLevel="0" collapsed="false">
      <c r="A2" s="3" t="s">
        <v>144</v>
      </c>
    </row>
    <row r="3" customFormat="false" ht="15" hidden="false" customHeight="false" outlineLevel="0" collapsed="false">
      <c r="A3" s="10" t="s">
        <v>145</v>
      </c>
    </row>
    <row r="5" customFormat="false" ht="33.75" hidden="false" customHeight="true" outlineLevel="0" collapsed="false">
      <c r="A5" s="15" t="s">
        <v>146</v>
      </c>
      <c r="B5" s="15" t="s">
        <v>147</v>
      </c>
      <c r="C5" s="15" t="s">
        <v>148</v>
      </c>
    </row>
    <row r="6" customFormat="false" ht="18" hidden="false" customHeight="true" outlineLevel="0" collapsed="false">
      <c r="A6" s="16" t="s">
        <v>149</v>
      </c>
      <c r="B6" s="18" t="s">
        <v>150</v>
      </c>
      <c r="C6" s="18" t="s">
        <v>151</v>
      </c>
    </row>
    <row r="7" customFormat="false" ht="18" hidden="false" customHeight="true" outlineLevel="0" collapsed="false">
      <c r="A7" s="16" t="s">
        <v>152</v>
      </c>
      <c r="B7" s="18" t="s">
        <v>153</v>
      </c>
      <c r="C7" s="18" t="s">
        <v>154</v>
      </c>
    </row>
    <row r="8" customFormat="false" ht="18" hidden="false" customHeight="true" outlineLevel="0" collapsed="false">
      <c r="A8" s="16" t="s">
        <v>155</v>
      </c>
      <c r="B8" s="18" t="s">
        <v>156</v>
      </c>
      <c r="C8" s="18" t="s">
        <v>157</v>
      </c>
    </row>
    <row r="9" customFormat="false" ht="19.5" hidden="false" customHeight="true" outlineLevel="0" collapsed="false">
      <c r="A9" s="11" t="s">
        <v>158</v>
      </c>
      <c r="B9" s="18" t="s">
        <v>159</v>
      </c>
    </row>
    <row r="12" customFormat="false" ht="33.75" hidden="false" customHeight="true" outlineLevel="0" collapsed="false">
      <c r="A12" s="15" t="s">
        <v>160</v>
      </c>
      <c r="B12" s="15" t="s">
        <v>161</v>
      </c>
      <c r="C12" s="15" t="s">
        <v>162</v>
      </c>
    </row>
    <row r="13" customFormat="false" ht="18" hidden="false" customHeight="true" outlineLevel="0" collapsed="false">
      <c r="A13" s="21" t="s">
        <v>163</v>
      </c>
      <c r="B13" s="18" t="s">
        <v>164</v>
      </c>
      <c r="C13" s="18" t="s">
        <v>165</v>
      </c>
    </row>
    <row r="14" customFormat="false" ht="30.75" hidden="false" customHeight="true" outlineLevel="0" collapsed="false">
      <c r="A14" s="21" t="s">
        <v>166</v>
      </c>
      <c r="B14" s="18" t="s">
        <v>167</v>
      </c>
      <c r="C14" s="18" t="s">
        <v>168</v>
      </c>
    </row>
    <row r="15" customFormat="false" ht="18" hidden="false" customHeight="true" outlineLevel="0" collapsed="false">
      <c r="A15" s="21" t="s">
        <v>169</v>
      </c>
      <c r="B15" s="18" t="s">
        <v>170</v>
      </c>
      <c r="C15" s="18" t="s">
        <v>171</v>
      </c>
    </row>
    <row r="16" customFormat="false" ht="30.75" hidden="false" customHeight="true" outlineLevel="0" collapsed="false">
      <c r="A16" s="21" t="s">
        <v>172</v>
      </c>
      <c r="B16" s="18" t="s">
        <v>173</v>
      </c>
      <c r="C16" s="18" t="s">
        <v>174</v>
      </c>
    </row>
    <row r="17" customFormat="false" ht="18" hidden="false" customHeight="true" outlineLevel="0" collapsed="false">
      <c r="A17" s="21" t="s">
        <v>175</v>
      </c>
      <c r="B17" s="18" t="s">
        <v>176</v>
      </c>
      <c r="C17" s="18" t="s">
        <v>177</v>
      </c>
    </row>
    <row r="18" customFormat="false" ht="30.75" hidden="false" customHeight="true" outlineLevel="0" collapsed="false">
      <c r="A18" s="21" t="s">
        <v>178</v>
      </c>
      <c r="B18" s="18" t="s">
        <v>179</v>
      </c>
      <c r="C18" s="18" t="s">
        <v>180</v>
      </c>
    </row>
    <row r="21" customFormat="false" ht="33.75" hidden="false" customHeight="true" outlineLevel="0" collapsed="false">
      <c r="A21" s="15" t="s">
        <v>181</v>
      </c>
      <c r="B21" s="15" t="s">
        <v>182</v>
      </c>
      <c r="C21" s="15" t="s">
        <v>183</v>
      </c>
    </row>
    <row r="22" customFormat="false" ht="18" hidden="false" customHeight="true" outlineLevel="0" collapsed="false">
      <c r="A22" s="21" t="s">
        <v>184</v>
      </c>
      <c r="B22" s="18" t="s">
        <v>185</v>
      </c>
      <c r="C22" s="18" t="s">
        <v>186</v>
      </c>
    </row>
    <row r="23" customFormat="false" ht="18" hidden="false" customHeight="true" outlineLevel="0" collapsed="false">
      <c r="A23" s="21" t="s">
        <v>187</v>
      </c>
      <c r="B23" s="18" t="s">
        <v>188</v>
      </c>
      <c r="C23" s="18" t="s">
        <v>189</v>
      </c>
    </row>
    <row r="24" customFormat="false" ht="30.75" hidden="false" customHeight="true" outlineLevel="0" collapsed="false">
      <c r="A24" s="21" t="s">
        <v>190</v>
      </c>
      <c r="B24" s="18" t="s">
        <v>191</v>
      </c>
      <c r="C24" s="18" t="s">
        <v>192</v>
      </c>
    </row>
    <row r="25" customFormat="false" ht="18" hidden="false" customHeight="true" outlineLevel="0" collapsed="false">
      <c r="A25" s="21" t="s">
        <v>193</v>
      </c>
      <c r="B25" s="18" t="s">
        <v>194</v>
      </c>
      <c r="C25" s="18" t="s">
        <v>195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S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1" topLeftCell="E12" activePane="bottomRight" state="frozen"/>
      <selection pane="topLeft" activeCell="A1" activeCellId="0" sqref="A1"/>
      <selection pane="topRight" activeCell="E1" activeCellId="0" sqref="E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8"/>
    <col collapsed="false" customWidth="true" hidden="false" outlineLevel="0" max="9" min="9" style="0" width="11"/>
    <col collapsed="false" customWidth="true" hidden="false" outlineLevel="0" max="10" min="10" style="0" width="22"/>
    <col collapsed="false" customWidth="true" hidden="false" outlineLevel="0" max="11" min="11" style="0" width="28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26"/>
    <col collapsed="false" customWidth="true" hidden="false" outlineLevel="0" max="16" min="16" style="0" width="11"/>
    <col collapsed="false" customWidth="true" hidden="false" outlineLevel="0" max="17" min="17" style="0" width="20"/>
    <col collapsed="false" customWidth="true" hidden="false" outlineLevel="0" max="18" min="18" style="0" width="15"/>
    <col collapsed="false" customWidth="true" hidden="false" outlineLevel="0" max="19" min="19" style="0" width="10"/>
  </cols>
  <sheetData>
    <row r="1" customFormat="false" ht="21.75" hidden="false" customHeight="true" outlineLevel="0" collapsed="false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25.5" hidden="false" customHeight="true" outlineLevel="0" collapsed="false">
      <c r="A2" s="3" t="s">
        <v>196</v>
      </c>
    </row>
    <row r="3" customFormat="false" ht="15" hidden="false" customHeight="false" outlineLevel="0" collapsed="false">
      <c r="A3" s="10" t="s">
        <v>197</v>
      </c>
    </row>
    <row r="4" customFormat="false" ht="18" hidden="false" customHeight="true" outlineLevel="0" collapsed="false">
      <c r="D4" s="11" t="s">
        <v>33</v>
      </c>
      <c r="E4" s="12" t="n">
        <f aca="false">COUNTA(D12:D31)</f>
        <v>3</v>
      </c>
    </row>
    <row r="5" customFormat="false" ht="18" hidden="false" customHeight="true" outlineLevel="0" collapsed="false">
      <c r="D5" s="11" t="s">
        <v>34</v>
      </c>
      <c r="E5" s="12" t="n">
        <f aca="false">COUNTIF(I12:I31,"Prioritaire")</f>
        <v>2</v>
      </c>
    </row>
    <row r="6" customFormat="false" ht="18" hidden="false" customHeight="true" outlineLevel="0" collapsed="false">
      <c r="D6" s="11" t="s">
        <v>35</v>
      </c>
      <c r="E6" s="12" t="n">
        <f aca="false">COUNTIF(I12:I31,"Planifier")</f>
        <v>1</v>
      </c>
    </row>
    <row r="7" customFormat="false" ht="18" hidden="false" customHeight="true" outlineLevel="0" collapsed="false">
      <c r="D7" s="11" t="s">
        <v>36</v>
      </c>
      <c r="E7" s="12" t="n">
        <f aca="false">COUNTIF(I12:I31,"Accepter")</f>
        <v>0</v>
      </c>
    </row>
    <row r="8" customFormat="false" ht="18" hidden="false" customHeight="true" outlineLevel="0" collapsed="false">
      <c r="D8" s="11" t="s">
        <v>37</v>
      </c>
      <c r="E8" s="12" t="n">
        <f aca="true">SUMPRODUCT((M12:M31&lt;&gt;"")*(M12:M31&lt;TODAY())*(N12:N31&lt;&gt;"Fait"))</f>
        <v>1</v>
      </c>
    </row>
    <row r="9" customFormat="false" ht="18" hidden="false" customHeight="true" outlineLevel="0" collapsed="false">
      <c r="D9" s="11" t="s">
        <v>38</v>
      </c>
      <c r="E9" s="12" t="n">
        <f aca="true">SUMPRODUCT((P12:P31&lt;&gt;"")*(P12:P31&lt;TODAY())*(R12:R31=""))</f>
        <v>0</v>
      </c>
    </row>
    <row r="10" customFormat="false" ht="19.5" hidden="false" customHeight="true" outlineLevel="0" collapsed="false">
      <c r="A10" s="13" t="s">
        <v>39</v>
      </c>
      <c r="B10" s="13"/>
      <c r="C10" s="13"/>
      <c r="D10" s="13"/>
      <c r="E10" s="13"/>
      <c r="F10" s="14" t="s">
        <v>40</v>
      </c>
      <c r="G10" s="14"/>
      <c r="H10" s="14"/>
      <c r="I10" s="14"/>
      <c r="J10" s="13" t="s">
        <v>41</v>
      </c>
      <c r="K10" s="13"/>
      <c r="L10" s="13"/>
      <c r="M10" s="13"/>
      <c r="N10" s="13"/>
      <c r="O10" s="14" t="s">
        <v>42</v>
      </c>
      <c r="P10" s="14"/>
      <c r="Q10" s="14"/>
      <c r="R10" s="14"/>
      <c r="S10" s="14"/>
    </row>
    <row r="11" customFormat="false" ht="33.75" hidden="false" customHeight="true" outlineLevel="0" collapsed="false">
      <c r="A11" s="15" t="s">
        <v>43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  <c r="G11" s="15" t="s">
        <v>49</v>
      </c>
      <c r="H11" s="15" t="s">
        <v>50</v>
      </c>
      <c r="I11" s="15" t="s">
        <v>51</v>
      </c>
      <c r="J11" s="15" t="s">
        <v>52</v>
      </c>
      <c r="K11" s="15" t="s">
        <v>53</v>
      </c>
      <c r="L11" s="15" t="s">
        <v>54</v>
      </c>
      <c r="M11" s="15" t="s">
        <v>55</v>
      </c>
      <c r="N11" s="15" t="s">
        <v>56</v>
      </c>
      <c r="O11" s="15" t="s">
        <v>57</v>
      </c>
      <c r="P11" s="15" t="s">
        <v>58</v>
      </c>
      <c r="Q11" s="15" t="s">
        <v>59</v>
      </c>
      <c r="R11" s="15" t="s">
        <v>60</v>
      </c>
      <c r="S11" s="15" t="s">
        <v>61</v>
      </c>
    </row>
    <row r="12" customFormat="false" ht="43.5" hidden="false" customHeight="true" outlineLevel="0" collapsed="false">
      <c r="A12" s="16" t="s">
        <v>62</v>
      </c>
      <c r="B12" s="17" t="n">
        <v>45945</v>
      </c>
      <c r="C12" s="18" t="s">
        <v>198</v>
      </c>
      <c r="D12" s="18" t="s">
        <v>199</v>
      </c>
      <c r="E12" s="18" t="s">
        <v>200</v>
      </c>
      <c r="F12" s="19" t="n">
        <v>3</v>
      </c>
      <c r="G12" s="19" t="n">
        <v>2</v>
      </c>
      <c r="H12" s="20" t="n">
        <f aca="false">IF(OR(F12="",G12=""),"",F12*G12)</f>
        <v>6</v>
      </c>
      <c r="I12" s="20" t="str">
        <f aca="false">IF(H12="","",IF(H12&lt;=2,"Accepter",IF(H12&lt;=4,"Planifier","Prioritaire")))</f>
        <v>Prioritaire</v>
      </c>
      <c r="J12" s="18" t="s">
        <v>172</v>
      </c>
      <c r="K12" s="18" t="s">
        <v>201</v>
      </c>
      <c r="L12" s="18" t="s">
        <v>202</v>
      </c>
      <c r="M12" s="17" t="n">
        <v>46022</v>
      </c>
      <c r="N12" s="19" t="s">
        <v>203</v>
      </c>
      <c r="O12" s="18" t="s">
        <v>204</v>
      </c>
      <c r="P12" s="17" t="n">
        <v>46310</v>
      </c>
      <c r="Q12" s="18" t="s">
        <v>205</v>
      </c>
      <c r="R12" s="19" t="s">
        <v>184</v>
      </c>
      <c r="S12" s="19" t="n">
        <v>3</v>
      </c>
    </row>
    <row r="13" customFormat="false" ht="43.5" hidden="false" customHeight="true" outlineLevel="0" collapsed="false">
      <c r="A13" s="16" t="s">
        <v>63</v>
      </c>
      <c r="B13" s="17" t="n">
        <v>45945</v>
      </c>
      <c r="C13" s="18" t="s">
        <v>206</v>
      </c>
      <c r="D13" s="18" t="s">
        <v>207</v>
      </c>
      <c r="E13" s="18" t="s">
        <v>208</v>
      </c>
      <c r="F13" s="19" t="n">
        <v>2</v>
      </c>
      <c r="G13" s="19" t="n">
        <v>2</v>
      </c>
      <c r="H13" s="20" t="n">
        <f aca="false">IF(OR(F13="",G13=""),"",F13*G13)</f>
        <v>4</v>
      </c>
      <c r="I13" s="20" t="str">
        <f aca="false">IF(H13="","",IF(H13&lt;=2,"Accepter",IF(H13&lt;=4,"Planifier","Prioritaire")))</f>
        <v>Planifier</v>
      </c>
      <c r="J13" s="18" t="s">
        <v>175</v>
      </c>
      <c r="K13" s="18" t="s">
        <v>209</v>
      </c>
      <c r="L13" s="18" t="s">
        <v>210</v>
      </c>
      <c r="M13" s="17" t="n">
        <v>46112</v>
      </c>
      <c r="N13" s="19" t="s">
        <v>211</v>
      </c>
      <c r="O13" s="18" t="s">
        <v>212</v>
      </c>
      <c r="P13" s="17" t="n">
        <v>46310</v>
      </c>
      <c r="Q13" s="18" t="s">
        <v>213</v>
      </c>
      <c r="R13" s="19" t="s">
        <v>187</v>
      </c>
      <c r="S13" s="19" t="n">
        <v>4</v>
      </c>
    </row>
    <row r="14" customFormat="false" ht="43.5" hidden="false" customHeight="true" outlineLevel="0" collapsed="false">
      <c r="A14" s="16" t="s">
        <v>64</v>
      </c>
      <c r="B14" s="17" t="n">
        <v>46154</v>
      </c>
      <c r="C14" s="18" t="s">
        <v>214</v>
      </c>
      <c r="D14" s="18" t="s">
        <v>215</v>
      </c>
      <c r="E14" s="18" t="s">
        <v>200</v>
      </c>
      <c r="F14" s="19" t="n">
        <v>3</v>
      </c>
      <c r="G14" s="19" t="n">
        <v>2</v>
      </c>
      <c r="H14" s="20" t="n">
        <f aca="false">IF(OR(F14="",G14=""),"",F14*G14)</f>
        <v>6</v>
      </c>
      <c r="I14" s="20" t="str">
        <f aca="false">IF(H14="","",IF(H14&lt;=2,"Accepter",IF(H14&lt;=4,"Planifier","Prioritaire")))</f>
        <v>Prioritaire</v>
      </c>
      <c r="J14" s="18" t="s">
        <v>172</v>
      </c>
      <c r="K14" s="18" t="s">
        <v>216</v>
      </c>
      <c r="L14" s="18" t="s">
        <v>217</v>
      </c>
      <c r="M14" s="17" t="n">
        <v>46234</v>
      </c>
      <c r="N14" s="19" t="s">
        <v>203</v>
      </c>
      <c r="O14" s="18" t="s">
        <v>218</v>
      </c>
      <c r="P14" s="17" t="n">
        <v>46310</v>
      </c>
      <c r="Q14" s="18" t="s">
        <v>219</v>
      </c>
      <c r="R14" s="19" t="s">
        <v>190</v>
      </c>
      <c r="S14" s="19" t="n">
        <v>6</v>
      </c>
    </row>
    <row r="15" customFormat="false" ht="30" hidden="false" customHeight="true" outlineLevel="0" collapsed="false">
      <c r="A15" s="16" t="s">
        <v>65</v>
      </c>
      <c r="B15" s="17"/>
      <c r="C15" s="18"/>
      <c r="D15" s="18"/>
      <c r="E15" s="18"/>
      <c r="F15" s="19"/>
      <c r="G15" s="19"/>
      <c r="H15" s="20" t="str">
        <f aca="false">IF(OR(F15="",G15=""),"",F15*G15)</f>
        <v/>
      </c>
      <c r="I15" s="20" t="str">
        <f aca="false">IF(H15="","",IF(H15&lt;=2,"Accepter",IF(H15&lt;=4,"Planifier","Prioritaire")))</f>
        <v/>
      </c>
      <c r="J15" s="18"/>
      <c r="K15" s="18"/>
      <c r="L15" s="18"/>
      <c r="M15" s="17"/>
      <c r="N15" s="19"/>
      <c r="O15" s="18"/>
      <c r="P15" s="17"/>
      <c r="Q15" s="18"/>
      <c r="R15" s="19"/>
      <c r="S15" s="19"/>
    </row>
    <row r="16" customFormat="false" ht="30" hidden="false" customHeight="true" outlineLevel="0" collapsed="false">
      <c r="A16" s="16" t="s">
        <v>66</v>
      </c>
      <c r="B16" s="17"/>
      <c r="C16" s="18"/>
      <c r="D16" s="18"/>
      <c r="E16" s="18"/>
      <c r="F16" s="19"/>
      <c r="G16" s="19"/>
      <c r="H16" s="20" t="str">
        <f aca="false">IF(OR(F16="",G16=""),"",F16*G16)</f>
        <v/>
      </c>
      <c r="I16" s="20" t="str">
        <f aca="false">IF(H16="","",IF(H16&lt;=2,"Accepter",IF(H16&lt;=4,"Planifier","Prioritaire")))</f>
        <v/>
      </c>
      <c r="J16" s="18"/>
      <c r="K16" s="18"/>
      <c r="L16" s="18"/>
      <c r="M16" s="17"/>
      <c r="N16" s="19"/>
      <c r="O16" s="18"/>
      <c r="P16" s="17"/>
      <c r="Q16" s="18"/>
      <c r="R16" s="19"/>
      <c r="S16" s="19"/>
    </row>
    <row r="17" customFormat="false" ht="30" hidden="false" customHeight="true" outlineLevel="0" collapsed="false">
      <c r="A17" s="16" t="s">
        <v>67</v>
      </c>
      <c r="B17" s="17"/>
      <c r="C17" s="18"/>
      <c r="D17" s="18"/>
      <c r="E17" s="18"/>
      <c r="F17" s="19"/>
      <c r="G17" s="19"/>
      <c r="H17" s="20" t="str">
        <f aca="false">IF(OR(F17="",G17=""),"",F17*G17)</f>
        <v/>
      </c>
      <c r="I17" s="20" t="str">
        <f aca="false">IF(H17="","",IF(H17&lt;=2,"Accepter",IF(H17&lt;=4,"Planifier","Prioritaire")))</f>
        <v/>
      </c>
      <c r="J17" s="18"/>
      <c r="K17" s="18"/>
      <c r="L17" s="18"/>
      <c r="M17" s="17"/>
      <c r="N17" s="19"/>
      <c r="O17" s="18"/>
      <c r="P17" s="17"/>
      <c r="Q17" s="18"/>
      <c r="R17" s="19"/>
      <c r="S17" s="19"/>
    </row>
    <row r="18" customFormat="false" ht="30" hidden="false" customHeight="true" outlineLevel="0" collapsed="false">
      <c r="A18" s="16" t="s">
        <v>68</v>
      </c>
      <c r="B18" s="17"/>
      <c r="C18" s="18"/>
      <c r="D18" s="18"/>
      <c r="E18" s="18"/>
      <c r="F18" s="19"/>
      <c r="G18" s="19"/>
      <c r="H18" s="20" t="str">
        <f aca="false">IF(OR(F18="",G18=""),"",F18*G18)</f>
        <v/>
      </c>
      <c r="I18" s="20" t="str">
        <f aca="false">IF(H18="","",IF(H18&lt;=2,"Accepter",IF(H18&lt;=4,"Planifier","Prioritaire")))</f>
        <v/>
      </c>
      <c r="J18" s="18"/>
      <c r="K18" s="18"/>
      <c r="L18" s="18"/>
      <c r="M18" s="17"/>
      <c r="N18" s="19"/>
      <c r="O18" s="18"/>
      <c r="P18" s="17"/>
      <c r="Q18" s="18"/>
      <c r="R18" s="19"/>
      <c r="S18" s="19"/>
    </row>
    <row r="19" customFormat="false" ht="30" hidden="false" customHeight="true" outlineLevel="0" collapsed="false">
      <c r="A19" s="16" t="s">
        <v>69</v>
      </c>
      <c r="B19" s="17"/>
      <c r="C19" s="18"/>
      <c r="D19" s="18"/>
      <c r="E19" s="18"/>
      <c r="F19" s="19"/>
      <c r="G19" s="19"/>
      <c r="H19" s="20" t="str">
        <f aca="false">IF(OR(F19="",G19=""),"",F19*G19)</f>
        <v/>
      </c>
      <c r="I19" s="20" t="str">
        <f aca="false">IF(H19="","",IF(H19&lt;=2,"Accepter",IF(H19&lt;=4,"Planifier","Prioritaire")))</f>
        <v/>
      </c>
      <c r="J19" s="18"/>
      <c r="K19" s="18"/>
      <c r="L19" s="18"/>
      <c r="M19" s="17"/>
      <c r="N19" s="19"/>
      <c r="O19" s="18"/>
      <c r="P19" s="17"/>
      <c r="Q19" s="18"/>
      <c r="R19" s="19"/>
      <c r="S19" s="19"/>
    </row>
    <row r="20" customFormat="false" ht="30" hidden="false" customHeight="true" outlineLevel="0" collapsed="false">
      <c r="A20" s="16" t="s">
        <v>70</v>
      </c>
      <c r="B20" s="17"/>
      <c r="C20" s="18"/>
      <c r="D20" s="18"/>
      <c r="E20" s="18"/>
      <c r="F20" s="19"/>
      <c r="G20" s="19"/>
      <c r="H20" s="20" t="str">
        <f aca="false">IF(OR(F20="",G20=""),"",F20*G20)</f>
        <v/>
      </c>
      <c r="I20" s="20" t="str">
        <f aca="false">IF(H20="","",IF(H20&lt;=2,"Accepter",IF(H20&lt;=4,"Planifier","Prioritaire")))</f>
        <v/>
      </c>
      <c r="J20" s="18"/>
      <c r="K20" s="18"/>
      <c r="L20" s="18"/>
      <c r="M20" s="17"/>
      <c r="N20" s="19"/>
      <c r="O20" s="18"/>
      <c r="P20" s="17"/>
      <c r="Q20" s="18"/>
      <c r="R20" s="19"/>
      <c r="S20" s="19"/>
    </row>
    <row r="21" customFormat="false" ht="30" hidden="false" customHeight="true" outlineLevel="0" collapsed="false">
      <c r="A21" s="16" t="s">
        <v>71</v>
      </c>
      <c r="B21" s="17"/>
      <c r="C21" s="18"/>
      <c r="D21" s="18"/>
      <c r="E21" s="18"/>
      <c r="F21" s="19"/>
      <c r="G21" s="19"/>
      <c r="H21" s="20" t="str">
        <f aca="false">IF(OR(F21="",G21=""),"",F21*G21)</f>
        <v/>
      </c>
      <c r="I21" s="20" t="str">
        <f aca="false">IF(H21="","",IF(H21&lt;=2,"Accepter",IF(H21&lt;=4,"Planifier","Prioritaire")))</f>
        <v/>
      </c>
      <c r="J21" s="18"/>
      <c r="K21" s="18"/>
      <c r="L21" s="18"/>
      <c r="M21" s="17"/>
      <c r="N21" s="19"/>
      <c r="O21" s="18"/>
      <c r="P21" s="17"/>
      <c r="Q21" s="18"/>
      <c r="R21" s="19"/>
      <c r="S21" s="19"/>
    </row>
    <row r="22" customFormat="false" ht="30" hidden="false" customHeight="true" outlineLevel="0" collapsed="false">
      <c r="A22" s="16" t="s">
        <v>72</v>
      </c>
      <c r="B22" s="17"/>
      <c r="C22" s="18"/>
      <c r="D22" s="18"/>
      <c r="E22" s="18"/>
      <c r="F22" s="19"/>
      <c r="G22" s="19"/>
      <c r="H22" s="20" t="str">
        <f aca="false">IF(OR(F22="",G22=""),"",F22*G22)</f>
        <v/>
      </c>
      <c r="I22" s="20" t="str">
        <f aca="false">IF(H22="","",IF(H22&lt;=2,"Accepter",IF(H22&lt;=4,"Planifier","Prioritaire")))</f>
        <v/>
      </c>
      <c r="J22" s="18"/>
      <c r="K22" s="18"/>
      <c r="L22" s="18"/>
      <c r="M22" s="17"/>
      <c r="N22" s="19"/>
      <c r="O22" s="18"/>
      <c r="P22" s="17"/>
      <c r="Q22" s="18"/>
      <c r="R22" s="19"/>
      <c r="S22" s="19"/>
    </row>
    <row r="23" customFormat="false" ht="30" hidden="false" customHeight="true" outlineLevel="0" collapsed="false">
      <c r="A23" s="16" t="s">
        <v>73</v>
      </c>
      <c r="B23" s="17"/>
      <c r="C23" s="18"/>
      <c r="D23" s="18"/>
      <c r="E23" s="18"/>
      <c r="F23" s="19"/>
      <c r="G23" s="19"/>
      <c r="H23" s="20" t="str">
        <f aca="false">IF(OR(F23="",G23=""),"",F23*G23)</f>
        <v/>
      </c>
      <c r="I23" s="20" t="str">
        <f aca="false">IF(H23="","",IF(H23&lt;=2,"Accepter",IF(H23&lt;=4,"Planifier","Prioritaire")))</f>
        <v/>
      </c>
      <c r="J23" s="18"/>
      <c r="K23" s="18"/>
      <c r="L23" s="18"/>
      <c r="M23" s="17"/>
      <c r="N23" s="19"/>
      <c r="O23" s="18"/>
      <c r="P23" s="17"/>
      <c r="Q23" s="18"/>
      <c r="R23" s="19"/>
      <c r="S23" s="19"/>
    </row>
    <row r="24" customFormat="false" ht="30" hidden="false" customHeight="true" outlineLevel="0" collapsed="false">
      <c r="A24" s="16" t="s">
        <v>74</v>
      </c>
      <c r="B24" s="17"/>
      <c r="C24" s="18"/>
      <c r="D24" s="18"/>
      <c r="E24" s="18"/>
      <c r="F24" s="19"/>
      <c r="G24" s="19"/>
      <c r="H24" s="20" t="str">
        <f aca="false">IF(OR(F24="",G24=""),"",F24*G24)</f>
        <v/>
      </c>
      <c r="I24" s="20" t="str">
        <f aca="false">IF(H24="","",IF(H24&lt;=2,"Accepter",IF(H24&lt;=4,"Planifier","Prioritaire")))</f>
        <v/>
      </c>
      <c r="J24" s="18"/>
      <c r="K24" s="18"/>
      <c r="L24" s="18"/>
      <c r="M24" s="17"/>
      <c r="N24" s="19"/>
      <c r="O24" s="18"/>
      <c r="P24" s="17"/>
      <c r="Q24" s="18"/>
      <c r="R24" s="19"/>
      <c r="S24" s="19"/>
    </row>
    <row r="25" customFormat="false" ht="30" hidden="false" customHeight="true" outlineLevel="0" collapsed="false">
      <c r="A25" s="16" t="s">
        <v>75</v>
      </c>
      <c r="B25" s="17"/>
      <c r="C25" s="18"/>
      <c r="D25" s="18"/>
      <c r="E25" s="18"/>
      <c r="F25" s="19"/>
      <c r="G25" s="19"/>
      <c r="H25" s="20" t="str">
        <f aca="false">IF(OR(F25="",G25=""),"",F25*G25)</f>
        <v/>
      </c>
      <c r="I25" s="20" t="str">
        <f aca="false">IF(H25="","",IF(H25&lt;=2,"Accepter",IF(H25&lt;=4,"Planifier","Prioritaire")))</f>
        <v/>
      </c>
      <c r="J25" s="18"/>
      <c r="K25" s="18"/>
      <c r="L25" s="18"/>
      <c r="M25" s="17"/>
      <c r="N25" s="19"/>
      <c r="O25" s="18"/>
      <c r="P25" s="17"/>
      <c r="Q25" s="18"/>
      <c r="R25" s="19"/>
      <c r="S25" s="19"/>
    </row>
    <row r="26" customFormat="false" ht="30" hidden="false" customHeight="true" outlineLevel="0" collapsed="false">
      <c r="A26" s="16" t="s">
        <v>76</v>
      </c>
      <c r="B26" s="17"/>
      <c r="C26" s="18"/>
      <c r="D26" s="18"/>
      <c r="E26" s="18"/>
      <c r="F26" s="19"/>
      <c r="G26" s="19"/>
      <c r="H26" s="20" t="str">
        <f aca="false">IF(OR(F26="",G26=""),"",F26*G26)</f>
        <v/>
      </c>
      <c r="I26" s="20" t="str">
        <f aca="false">IF(H26="","",IF(H26&lt;=2,"Accepter",IF(H26&lt;=4,"Planifier","Prioritaire")))</f>
        <v/>
      </c>
      <c r="J26" s="18"/>
      <c r="K26" s="18"/>
      <c r="L26" s="18"/>
      <c r="M26" s="17"/>
      <c r="N26" s="19"/>
      <c r="O26" s="18"/>
      <c r="P26" s="17"/>
      <c r="Q26" s="18"/>
      <c r="R26" s="19"/>
      <c r="S26" s="19"/>
    </row>
    <row r="27" customFormat="false" ht="30" hidden="false" customHeight="true" outlineLevel="0" collapsed="false">
      <c r="A27" s="16" t="s">
        <v>77</v>
      </c>
      <c r="B27" s="17"/>
      <c r="C27" s="18"/>
      <c r="D27" s="18"/>
      <c r="E27" s="18"/>
      <c r="F27" s="19"/>
      <c r="G27" s="19"/>
      <c r="H27" s="20" t="str">
        <f aca="false">IF(OR(F27="",G27=""),"",F27*G27)</f>
        <v/>
      </c>
      <c r="I27" s="20" t="str">
        <f aca="false">IF(H27="","",IF(H27&lt;=2,"Accepter",IF(H27&lt;=4,"Planifier","Prioritaire")))</f>
        <v/>
      </c>
      <c r="J27" s="18"/>
      <c r="K27" s="18"/>
      <c r="L27" s="18"/>
      <c r="M27" s="17"/>
      <c r="N27" s="19"/>
      <c r="O27" s="18"/>
      <c r="P27" s="17"/>
      <c r="Q27" s="18"/>
      <c r="R27" s="19"/>
      <c r="S27" s="19"/>
    </row>
    <row r="28" customFormat="false" ht="30" hidden="false" customHeight="true" outlineLevel="0" collapsed="false">
      <c r="A28" s="16" t="s">
        <v>78</v>
      </c>
      <c r="B28" s="17"/>
      <c r="C28" s="18"/>
      <c r="D28" s="18"/>
      <c r="E28" s="18"/>
      <c r="F28" s="19"/>
      <c r="G28" s="19"/>
      <c r="H28" s="20" t="str">
        <f aca="false">IF(OR(F28="",G28=""),"",F28*G28)</f>
        <v/>
      </c>
      <c r="I28" s="20" t="str">
        <f aca="false">IF(H28="","",IF(H28&lt;=2,"Accepter",IF(H28&lt;=4,"Planifier","Prioritaire")))</f>
        <v/>
      </c>
      <c r="J28" s="18"/>
      <c r="K28" s="18"/>
      <c r="L28" s="18"/>
      <c r="M28" s="17"/>
      <c r="N28" s="19"/>
      <c r="O28" s="18"/>
      <c r="P28" s="17"/>
      <c r="Q28" s="18"/>
      <c r="R28" s="19"/>
      <c r="S28" s="19"/>
    </row>
    <row r="29" customFormat="false" ht="30" hidden="false" customHeight="true" outlineLevel="0" collapsed="false">
      <c r="A29" s="16" t="s">
        <v>79</v>
      </c>
      <c r="B29" s="17"/>
      <c r="C29" s="18"/>
      <c r="D29" s="18"/>
      <c r="E29" s="18"/>
      <c r="F29" s="19"/>
      <c r="G29" s="19"/>
      <c r="H29" s="20" t="str">
        <f aca="false">IF(OR(F29="",G29=""),"",F29*G29)</f>
        <v/>
      </c>
      <c r="I29" s="20" t="str">
        <f aca="false">IF(H29="","",IF(H29&lt;=2,"Accepter",IF(H29&lt;=4,"Planifier","Prioritaire")))</f>
        <v/>
      </c>
      <c r="J29" s="18"/>
      <c r="K29" s="18"/>
      <c r="L29" s="18"/>
      <c r="M29" s="17"/>
      <c r="N29" s="19"/>
      <c r="O29" s="18"/>
      <c r="P29" s="17"/>
      <c r="Q29" s="18"/>
      <c r="R29" s="19"/>
      <c r="S29" s="19"/>
    </row>
    <row r="30" customFormat="false" ht="30" hidden="false" customHeight="true" outlineLevel="0" collapsed="false">
      <c r="A30" s="16" t="s">
        <v>80</v>
      </c>
      <c r="B30" s="17"/>
      <c r="C30" s="18"/>
      <c r="D30" s="18"/>
      <c r="E30" s="18"/>
      <c r="F30" s="19"/>
      <c r="G30" s="19"/>
      <c r="H30" s="20" t="str">
        <f aca="false">IF(OR(F30="",G30=""),"",F30*G30)</f>
        <v/>
      </c>
      <c r="I30" s="20" t="str">
        <f aca="false">IF(H30="","",IF(H30&lt;=2,"Accepter",IF(H30&lt;=4,"Planifier","Prioritaire")))</f>
        <v/>
      </c>
      <c r="J30" s="18"/>
      <c r="K30" s="18"/>
      <c r="L30" s="18"/>
      <c r="M30" s="17"/>
      <c r="N30" s="19"/>
      <c r="O30" s="18"/>
      <c r="P30" s="17"/>
      <c r="Q30" s="18"/>
      <c r="R30" s="19"/>
      <c r="S30" s="19"/>
    </row>
    <row r="31" customFormat="false" ht="30" hidden="false" customHeight="true" outlineLevel="0" collapsed="false">
      <c r="A31" s="16" t="s">
        <v>81</v>
      </c>
      <c r="B31" s="17"/>
      <c r="C31" s="18"/>
      <c r="D31" s="18"/>
      <c r="E31" s="18"/>
      <c r="F31" s="19"/>
      <c r="G31" s="19"/>
      <c r="H31" s="20" t="str">
        <f aca="false">IF(OR(F31="",G31=""),"",F31*G31)</f>
        <v/>
      </c>
      <c r="I31" s="20" t="str">
        <f aca="false">IF(H31="","",IF(H31&lt;=2,"Accepter",IF(H31&lt;=4,"Planifier","Prioritaire")))</f>
        <v/>
      </c>
      <c r="J31" s="18"/>
      <c r="K31" s="18"/>
      <c r="L31" s="18"/>
      <c r="M31" s="17"/>
      <c r="N31" s="19"/>
      <c r="O31" s="18"/>
      <c r="P31" s="17"/>
      <c r="Q31" s="18"/>
      <c r="R31" s="19"/>
      <c r="S31" s="19"/>
    </row>
  </sheetData>
  <mergeCells count="4">
    <mergeCell ref="A10:E10"/>
    <mergeCell ref="F10:I10"/>
    <mergeCell ref="J10:N10"/>
    <mergeCell ref="O10:S10"/>
  </mergeCells>
  <conditionalFormatting sqref="H12:I31">
    <cfRule type="expression" priority="2" aboveAverage="0" equalAverage="0" bottom="0" percent="0" rank="0" text="" dxfId="0">
      <formula>$I12="Prioritaire"</formula>
    </cfRule>
    <cfRule type="expression" priority="3" aboveAverage="0" equalAverage="0" bottom="0" percent="0" rank="0" text="" dxfId="1">
      <formula>$I12="Planifier"</formula>
    </cfRule>
    <cfRule type="expression" priority="4" aboveAverage="0" equalAverage="0" bottom="0" percent="0" rank="0" text="" dxfId="2">
      <formula>$I12="Accepter"</formula>
    </cfRule>
  </conditionalFormatting>
  <conditionalFormatting sqref="J12:J31">
    <cfRule type="expression" priority="5" aboveAverage="0" equalAverage="0" bottom="0" percent="0" rank="0" text="" dxfId="3">
      <formula>AND($D12&lt;&gt;"",$J12="")</formula>
    </cfRule>
  </conditionalFormatting>
  <conditionalFormatting sqref="O12:P31">
    <cfRule type="expression" priority="6" aboveAverage="0" equalAverage="0" bottom="0" percent="0" rank="0" text="" dxfId="3">
      <formula>AND($K12&lt;&gt;"",O12="")</formula>
    </cfRule>
  </conditionalFormatting>
  <conditionalFormatting sqref="M12:M31">
    <cfRule type="expression" priority="7" aboveAverage="0" equalAverage="0" bottom="0" percent="0" rank="0" text="" dxfId="3">
      <formula>AND($M12&lt;&gt;"",$M12&lt;TODAY(),$N12&lt;&gt;"Fait")</formula>
    </cfRule>
  </conditionalFormatting>
  <conditionalFormatting sqref="R12:R31">
    <cfRule type="expression" priority="8" aboveAverage="0" equalAverage="0" bottom="0" percent="0" rank="0" text="" dxfId="2">
      <formula>$R12="Efficace"</formula>
    </cfRule>
    <cfRule type="expression" priority="9" aboveAverage="0" equalAverage="0" bottom="0" percent="0" rank="0" text="" dxfId="1">
      <formula>$R12="Partiellement efficace"</formula>
    </cfRule>
    <cfRule type="expression" priority="10" aboveAverage="0" equalAverage="0" bottom="0" percent="0" rank="0" text="" dxfId="0">
      <formula>$R12="Non efficace"</formula>
    </cfRule>
  </conditionalFormatting>
  <dataValidations count="5">
    <dataValidation allowBlank="true" errorStyle="stop" operator="between" showDropDown="false" showErrorMessage="false" showInputMessage="false" sqref="F12:G31" type="list">
      <formula1>"1,2,3"</formula1>
      <formula2>0</formula2>
    </dataValidation>
    <dataValidation allowBlank="true" errorStyle="stop" operator="between" showDropDown="false" showErrorMessage="false" showInputMessage="false" sqref="J12:J31" type="list">
      <formula1>Listes!$A$4:$A$9</formula1>
      <formula2>0</formula2>
    </dataValidation>
    <dataValidation allowBlank="true" errorStyle="stop" operator="between" showDropDown="false" showErrorMessage="false" showInputMessage="false" sqref="N12:N31" type="list">
      <formula1>Listes!$B$4:$B$6</formula1>
      <formula2>0</formula2>
    </dataValidation>
    <dataValidation allowBlank="true" errorStyle="stop" operator="between" showDropDown="false" showErrorMessage="false" showInputMessage="false" sqref="R12:R31" type="list">
      <formula1>Listes!$C$4:$C$7</formula1>
      <formula2>0</formula2>
    </dataValidation>
    <dataValidation allowBlank="true" errorStyle="stop" operator="between" showDropDown="false" showErrorMessage="false" showInputMessage="false" sqref="S12:S31" type="list">
      <formula1>"1,2,3,4,6,9"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R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1" topLeftCell="E12" activePane="bottomRight" state="frozen"/>
      <selection pane="topLeft" activeCell="A1" activeCellId="0" sqref="A1"/>
      <selection pane="topRight" activeCell="E1" activeCellId="0" sqref="E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7" min="6" style="0" width="9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28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26"/>
    <col collapsed="false" customWidth="true" hidden="false" outlineLevel="0" max="16" min="16" style="0" width="11"/>
    <col collapsed="false" customWidth="true" hidden="false" outlineLevel="0" max="17" min="17" style="0" width="20"/>
    <col collapsed="false" customWidth="true" hidden="false" outlineLevel="0" max="18" min="18" style="0" width="15"/>
  </cols>
  <sheetData>
    <row r="1" customFormat="false" ht="21.75" hidden="false" customHeight="true" outlineLevel="0" collapsed="false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25.5" hidden="false" customHeight="true" outlineLevel="0" collapsed="false">
      <c r="A2" s="3" t="s">
        <v>220</v>
      </c>
    </row>
    <row r="3" customFormat="false" ht="15" hidden="false" customHeight="false" outlineLevel="0" collapsed="false">
      <c r="A3" s="10" t="s">
        <v>221</v>
      </c>
    </row>
    <row r="4" customFormat="false" ht="18" hidden="false" customHeight="true" outlineLevel="0" collapsed="false">
      <c r="D4" s="11" t="s">
        <v>85</v>
      </c>
      <c r="E4" s="12" t="n">
        <f aca="false">COUNTA(D12:D26)</f>
        <v>2</v>
      </c>
    </row>
    <row r="5" customFormat="false" ht="18" hidden="false" customHeight="true" outlineLevel="0" collapsed="false">
      <c r="D5" s="11" t="s">
        <v>86</v>
      </c>
      <c r="E5" s="12" t="n">
        <f aca="false">COUNTIF(J12:J26,"Action")</f>
        <v>1</v>
      </c>
    </row>
    <row r="6" customFormat="false" ht="18" hidden="false" customHeight="true" outlineLevel="0" collapsed="false">
      <c r="D6" s="11" t="s">
        <v>87</v>
      </c>
      <c r="E6" s="12" t="n">
        <f aca="false">COUNTIF(J12:J26,"Veille")</f>
        <v>1</v>
      </c>
    </row>
    <row r="7" customFormat="false" ht="18" hidden="false" customHeight="true" outlineLevel="0" collapsed="false">
      <c r="D7" s="11" t="s">
        <v>88</v>
      </c>
      <c r="E7" s="12" t="n">
        <f aca="false">COUNTIF(J12:J26,"Non retenu")</f>
        <v>0</v>
      </c>
    </row>
    <row r="8" customFormat="false" ht="18" hidden="false" customHeight="true" outlineLevel="0" collapsed="false">
      <c r="D8" s="11" t="s">
        <v>89</v>
      </c>
      <c r="E8" s="12" t="n">
        <f aca="false">SUMPRODUCT((D12:D26&lt;&gt;"")*(J12:J26=""))</f>
        <v>0</v>
      </c>
    </row>
    <row r="9" customFormat="false" ht="30" hidden="false" customHeight="true" outlineLevel="0" collapsed="false">
      <c r="D9" s="11" t="s">
        <v>90</v>
      </c>
      <c r="E9" s="12" t="n">
        <f aca="false">SUMPRODUCT((J12:J26="Action")*(((O12:O26="")+(P12:P26=""))&gt;0))</f>
        <v>0</v>
      </c>
    </row>
    <row r="10" customFormat="false" ht="19.5" hidden="false" customHeight="true" outlineLevel="0" collapsed="false">
      <c r="A10" s="13" t="s">
        <v>39</v>
      </c>
      <c r="B10" s="13"/>
      <c r="C10" s="13"/>
      <c r="D10" s="13"/>
      <c r="E10" s="13"/>
      <c r="F10" s="14" t="s">
        <v>40</v>
      </c>
      <c r="G10" s="14"/>
      <c r="H10" s="14"/>
      <c r="I10" s="14"/>
      <c r="J10" s="13" t="s">
        <v>91</v>
      </c>
      <c r="K10" s="13"/>
      <c r="L10" s="13"/>
      <c r="M10" s="13"/>
      <c r="N10" s="13"/>
      <c r="O10" s="14" t="s">
        <v>42</v>
      </c>
      <c r="P10" s="14"/>
      <c r="Q10" s="14"/>
      <c r="R10" s="14"/>
    </row>
    <row r="11" customFormat="false" ht="33.75" hidden="false" customHeight="true" outlineLevel="0" collapsed="false">
      <c r="A11" s="15" t="s">
        <v>43</v>
      </c>
      <c r="B11" s="15" t="s">
        <v>92</v>
      </c>
      <c r="C11" s="15" t="s">
        <v>93</v>
      </c>
      <c r="D11" s="15" t="s">
        <v>94</v>
      </c>
      <c r="E11" s="15" t="s">
        <v>47</v>
      </c>
      <c r="F11" s="15" t="s">
        <v>95</v>
      </c>
      <c r="G11" s="15" t="s">
        <v>96</v>
      </c>
      <c r="H11" s="15" t="s">
        <v>97</v>
      </c>
      <c r="I11" s="15" t="s">
        <v>98</v>
      </c>
      <c r="J11" s="15" t="s">
        <v>99</v>
      </c>
      <c r="K11" s="15" t="s">
        <v>100</v>
      </c>
      <c r="L11" s="15" t="s">
        <v>54</v>
      </c>
      <c r="M11" s="15" t="s">
        <v>55</v>
      </c>
      <c r="N11" s="15" t="s">
        <v>56</v>
      </c>
      <c r="O11" s="15" t="s">
        <v>57</v>
      </c>
      <c r="P11" s="15" t="s">
        <v>58</v>
      </c>
      <c r="Q11" s="15" t="s">
        <v>59</v>
      </c>
      <c r="R11" s="15" t="s">
        <v>60</v>
      </c>
    </row>
    <row r="12" customFormat="false" ht="43.5" hidden="false" customHeight="true" outlineLevel="0" collapsed="false">
      <c r="A12" s="16" t="s">
        <v>101</v>
      </c>
      <c r="B12" s="17" t="n">
        <v>45945</v>
      </c>
      <c r="C12" s="18" t="s">
        <v>222</v>
      </c>
      <c r="D12" s="18" t="s">
        <v>223</v>
      </c>
      <c r="E12" s="18" t="s">
        <v>224</v>
      </c>
      <c r="F12" s="19" t="s">
        <v>225</v>
      </c>
      <c r="G12" s="19" t="s">
        <v>225</v>
      </c>
      <c r="H12" s="19" t="s">
        <v>226</v>
      </c>
      <c r="I12" s="20" t="str">
        <f aca="false">IF(OR(F12="",G12=""),"",IF(IF(F12="Élevé",3,IF(F12="Moyen",2,1))-IF(G12="Élevé",3,IF(G12="Moyen",2,1))&gt;=1,"Piste favorable",IF(IF(F12="Élevé",3,IF(F12="Moyen",2,1))=IF(G12="Élevé",3,IF(G12="Moyen",2,1)),"À arbitrer","Peu favorable")))</f>
        <v>À arbitrer</v>
      </c>
      <c r="J12" s="19" t="s">
        <v>227</v>
      </c>
      <c r="K12" s="18" t="s">
        <v>228</v>
      </c>
      <c r="L12" s="18" t="s">
        <v>229</v>
      </c>
      <c r="M12" s="17" t="n">
        <v>46203</v>
      </c>
      <c r="N12" s="19" t="s">
        <v>203</v>
      </c>
      <c r="O12" s="18" t="s">
        <v>230</v>
      </c>
      <c r="P12" s="17" t="n">
        <v>46310</v>
      </c>
      <c r="Q12" s="18" t="s">
        <v>231</v>
      </c>
      <c r="R12" s="19" t="s">
        <v>184</v>
      </c>
    </row>
    <row r="13" customFormat="false" ht="30.75" hidden="false" customHeight="true" outlineLevel="0" collapsed="false">
      <c r="A13" s="16" t="s">
        <v>102</v>
      </c>
      <c r="B13" s="17" t="n">
        <v>46154</v>
      </c>
      <c r="C13" s="18" t="s">
        <v>232</v>
      </c>
      <c r="D13" s="18" t="s">
        <v>233</v>
      </c>
      <c r="E13" s="18" t="s">
        <v>234</v>
      </c>
      <c r="F13" s="19" t="s">
        <v>225</v>
      </c>
      <c r="G13" s="19" t="s">
        <v>235</v>
      </c>
      <c r="H13" s="19" t="s">
        <v>236</v>
      </c>
      <c r="I13" s="20" t="str">
        <f aca="false">IF(OR(F13="",G13=""),"",IF(IF(F13="Élevé",3,IF(F13="Moyen",2,1))-IF(G13="Élevé",3,IF(G13="Moyen",2,1))&gt;=1,"Piste favorable",IF(IF(F13="Élevé",3,IF(F13="Moyen",2,1))=IF(G13="Élevé",3,IF(G13="Moyen",2,1)),"À arbitrer","Peu favorable")))</f>
        <v>Peu favorable</v>
      </c>
      <c r="J13" s="19" t="s">
        <v>237</v>
      </c>
      <c r="K13" s="18" t="s">
        <v>238</v>
      </c>
      <c r="L13" s="18" t="s">
        <v>239</v>
      </c>
      <c r="M13" s="17"/>
      <c r="N13" s="19"/>
      <c r="O13" s="18"/>
      <c r="P13" s="17"/>
      <c r="Q13" s="18" t="s">
        <v>240</v>
      </c>
      <c r="R13" s="19"/>
    </row>
    <row r="14" customFormat="false" ht="30" hidden="false" customHeight="true" outlineLevel="0" collapsed="false">
      <c r="A14" s="16" t="s">
        <v>103</v>
      </c>
      <c r="B14" s="17"/>
      <c r="C14" s="18"/>
      <c r="D14" s="18"/>
      <c r="E14" s="18"/>
      <c r="F14" s="19"/>
      <c r="G14" s="19"/>
      <c r="H14" s="19"/>
      <c r="I14" s="20" t="str">
        <f aca="false">IF(OR(F14="",G14=""),"",IF(IF(F14="Élevé",3,IF(F14="Moyen",2,1))-IF(G14="Élevé",3,IF(G14="Moyen",2,1))&gt;=1,"Piste favorable",IF(IF(F14="Élevé",3,IF(F14="Moyen",2,1))=IF(G14="Élevé",3,IF(G14="Moyen",2,1)),"À arbitrer","Peu favorable")))</f>
        <v/>
      </c>
      <c r="J14" s="19"/>
      <c r="K14" s="18"/>
      <c r="L14" s="18"/>
      <c r="M14" s="17"/>
      <c r="N14" s="19"/>
      <c r="O14" s="18"/>
      <c r="P14" s="17"/>
      <c r="Q14" s="18"/>
      <c r="R14" s="19"/>
    </row>
    <row r="15" customFormat="false" ht="30" hidden="false" customHeight="true" outlineLevel="0" collapsed="false">
      <c r="A15" s="16" t="s">
        <v>104</v>
      </c>
      <c r="B15" s="17"/>
      <c r="C15" s="18"/>
      <c r="D15" s="18"/>
      <c r="E15" s="18"/>
      <c r="F15" s="19"/>
      <c r="G15" s="19"/>
      <c r="H15" s="19"/>
      <c r="I15" s="20" t="str">
        <f aca="false">IF(OR(F15="",G15=""),"",IF(IF(F15="Élevé",3,IF(F15="Moyen",2,1))-IF(G15="Élevé",3,IF(G15="Moyen",2,1))&gt;=1,"Piste favorable",IF(IF(F15="Élevé",3,IF(F15="Moyen",2,1))=IF(G15="Élevé",3,IF(G15="Moyen",2,1)),"À arbitrer","Peu favorable")))</f>
        <v/>
      </c>
      <c r="J15" s="19"/>
      <c r="K15" s="18"/>
      <c r="L15" s="18"/>
      <c r="M15" s="17"/>
      <c r="N15" s="19"/>
      <c r="O15" s="18"/>
      <c r="P15" s="17"/>
      <c r="Q15" s="18"/>
      <c r="R15" s="19"/>
    </row>
    <row r="16" customFormat="false" ht="30" hidden="false" customHeight="true" outlineLevel="0" collapsed="false">
      <c r="A16" s="16" t="s">
        <v>105</v>
      </c>
      <c r="B16" s="17"/>
      <c r="C16" s="18"/>
      <c r="D16" s="18"/>
      <c r="E16" s="18"/>
      <c r="F16" s="19"/>
      <c r="G16" s="19"/>
      <c r="H16" s="19"/>
      <c r="I16" s="20" t="str">
        <f aca="false">IF(OR(F16="",G16=""),"",IF(IF(F16="Élevé",3,IF(F16="Moyen",2,1))-IF(G16="Élevé",3,IF(G16="Moyen",2,1))&gt;=1,"Piste favorable",IF(IF(F16="Élevé",3,IF(F16="Moyen",2,1))=IF(G16="Élevé",3,IF(G16="Moyen",2,1)),"À arbitrer","Peu favorable")))</f>
        <v/>
      </c>
      <c r="J16" s="19"/>
      <c r="K16" s="18"/>
      <c r="L16" s="18"/>
      <c r="M16" s="17"/>
      <c r="N16" s="19"/>
      <c r="O16" s="18"/>
      <c r="P16" s="17"/>
      <c r="Q16" s="18"/>
      <c r="R16" s="19"/>
    </row>
    <row r="17" customFormat="false" ht="30" hidden="false" customHeight="true" outlineLevel="0" collapsed="false">
      <c r="A17" s="16" t="s">
        <v>106</v>
      </c>
      <c r="B17" s="17"/>
      <c r="C17" s="18"/>
      <c r="D17" s="18"/>
      <c r="E17" s="18"/>
      <c r="F17" s="19"/>
      <c r="G17" s="19"/>
      <c r="H17" s="19"/>
      <c r="I17" s="20" t="str">
        <f aca="false">IF(OR(F17="",G17=""),"",IF(IF(F17="Élevé",3,IF(F17="Moyen",2,1))-IF(G17="Élevé",3,IF(G17="Moyen",2,1))&gt;=1,"Piste favorable",IF(IF(F17="Élevé",3,IF(F17="Moyen",2,1))=IF(G17="Élevé",3,IF(G17="Moyen",2,1)),"À arbitrer","Peu favorable")))</f>
        <v/>
      </c>
      <c r="J17" s="19"/>
      <c r="K17" s="18"/>
      <c r="L17" s="18"/>
      <c r="M17" s="17"/>
      <c r="N17" s="19"/>
      <c r="O17" s="18"/>
      <c r="P17" s="17"/>
      <c r="Q17" s="18"/>
      <c r="R17" s="19"/>
    </row>
    <row r="18" customFormat="false" ht="30" hidden="false" customHeight="true" outlineLevel="0" collapsed="false">
      <c r="A18" s="16" t="s">
        <v>107</v>
      </c>
      <c r="B18" s="17"/>
      <c r="C18" s="18"/>
      <c r="D18" s="18"/>
      <c r="E18" s="18"/>
      <c r="F18" s="19"/>
      <c r="G18" s="19"/>
      <c r="H18" s="19"/>
      <c r="I18" s="20" t="str">
        <f aca="false">IF(OR(F18="",G18=""),"",IF(IF(F18="Élevé",3,IF(F18="Moyen",2,1))-IF(G18="Élevé",3,IF(G18="Moyen",2,1))&gt;=1,"Piste favorable",IF(IF(F18="Élevé",3,IF(F18="Moyen",2,1))=IF(G18="Élevé",3,IF(G18="Moyen",2,1)),"À arbitrer","Peu favorable")))</f>
        <v/>
      </c>
      <c r="J18" s="19"/>
      <c r="K18" s="18"/>
      <c r="L18" s="18"/>
      <c r="M18" s="17"/>
      <c r="N18" s="19"/>
      <c r="O18" s="18"/>
      <c r="P18" s="17"/>
      <c r="Q18" s="18"/>
      <c r="R18" s="19"/>
    </row>
    <row r="19" customFormat="false" ht="30" hidden="false" customHeight="true" outlineLevel="0" collapsed="false">
      <c r="A19" s="16" t="s">
        <v>108</v>
      </c>
      <c r="B19" s="17"/>
      <c r="C19" s="18"/>
      <c r="D19" s="18"/>
      <c r="E19" s="18"/>
      <c r="F19" s="19"/>
      <c r="G19" s="19"/>
      <c r="H19" s="19"/>
      <c r="I19" s="20" t="str">
        <f aca="false">IF(OR(F19="",G19=""),"",IF(IF(F19="Élevé",3,IF(F19="Moyen",2,1))-IF(G19="Élevé",3,IF(G19="Moyen",2,1))&gt;=1,"Piste favorable",IF(IF(F19="Élevé",3,IF(F19="Moyen",2,1))=IF(G19="Élevé",3,IF(G19="Moyen",2,1)),"À arbitrer","Peu favorable")))</f>
        <v/>
      </c>
      <c r="J19" s="19"/>
      <c r="K19" s="18"/>
      <c r="L19" s="18"/>
      <c r="M19" s="17"/>
      <c r="N19" s="19"/>
      <c r="O19" s="18"/>
      <c r="P19" s="17"/>
      <c r="Q19" s="18"/>
      <c r="R19" s="19"/>
    </row>
    <row r="20" customFormat="false" ht="30" hidden="false" customHeight="true" outlineLevel="0" collapsed="false">
      <c r="A20" s="16" t="s">
        <v>109</v>
      </c>
      <c r="B20" s="17"/>
      <c r="C20" s="18"/>
      <c r="D20" s="18"/>
      <c r="E20" s="18"/>
      <c r="F20" s="19"/>
      <c r="G20" s="19"/>
      <c r="H20" s="19"/>
      <c r="I20" s="20" t="str">
        <f aca="false">IF(OR(F20="",G20=""),"",IF(IF(F20="Élevé",3,IF(F20="Moyen",2,1))-IF(G20="Élevé",3,IF(G20="Moyen",2,1))&gt;=1,"Piste favorable",IF(IF(F20="Élevé",3,IF(F20="Moyen",2,1))=IF(G20="Élevé",3,IF(G20="Moyen",2,1)),"À arbitrer","Peu favorable")))</f>
        <v/>
      </c>
      <c r="J20" s="19"/>
      <c r="K20" s="18"/>
      <c r="L20" s="18"/>
      <c r="M20" s="17"/>
      <c r="N20" s="19"/>
      <c r="O20" s="18"/>
      <c r="P20" s="17"/>
      <c r="Q20" s="18"/>
      <c r="R20" s="19"/>
    </row>
    <row r="21" customFormat="false" ht="30" hidden="false" customHeight="true" outlineLevel="0" collapsed="false">
      <c r="A21" s="16" t="s">
        <v>110</v>
      </c>
      <c r="B21" s="17"/>
      <c r="C21" s="18"/>
      <c r="D21" s="18"/>
      <c r="E21" s="18"/>
      <c r="F21" s="19"/>
      <c r="G21" s="19"/>
      <c r="H21" s="19"/>
      <c r="I21" s="20" t="str">
        <f aca="false">IF(OR(F21="",G21=""),"",IF(IF(F21="Élevé",3,IF(F21="Moyen",2,1))-IF(G21="Élevé",3,IF(G21="Moyen",2,1))&gt;=1,"Piste favorable",IF(IF(F21="Élevé",3,IF(F21="Moyen",2,1))=IF(G21="Élevé",3,IF(G21="Moyen",2,1)),"À arbitrer","Peu favorable")))</f>
        <v/>
      </c>
      <c r="J21" s="19"/>
      <c r="K21" s="18"/>
      <c r="L21" s="18"/>
      <c r="M21" s="17"/>
      <c r="N21" s="19"/>
      <c r="O21" s="18"/>
      <c r="P21" s="17"/>
      <c r="Q21" s="18"/>
      <c r="R21" s="19"/>
    </row>
    <row r="22" customFormat="false" ht="30" hidden="false" customHeight="true" outlineLevel="0" collapsed="false">
      <c r="A22" s="16" t="s">
        <v>111</v>
      </c>
      <c r="B22" s="17"/>
      <c r="C22" s="18"/>
      <c r="D22" s="18"/>
      <c r="E22" s="18"/>
      <c r="F22" s="19"/>
      <c r="G22" s="19"/>
      <c r="H22" s="19"/>
      <c r="I22" s="20" t="str">
        <f aca="false">IF(OR(F22="",G22=""),"",IF(IF(F22="Élevé",3,IF(F22="Moyen",2,1))-IF(G22="Élevé",3,IF(G22="Moyen",2,1))&gt;=1,"Piste favorable",IF(IF(F22="Élevé",3,IF(F22="Moyen",2,1))=IF(G22="Élevé",3,IF(G22="Moyen",2,1)),"À arbitrer","Peu favorable")))</f>
        <v/>
      </c>
      <c r="J22" s="19"/>
      <c r="K22" s="18"/>
      <c r="L22" s="18"/>
      <c r="M22" s="17"/>
      <c r="N22" s="19"/>
      <c r="O22" s="18"/>
      <c r="P22" s="17"/>
      <c r="Q22" s="18"/>
      <c r="R22" s="19"/>
    </row>
    <row r="23" customFormat="false" ht="30" hidden="false" customHeight="true" outlineLevel="0" collapsed="false">
      <c r="A23" s="16" t="s">
        <v>112</v>
      </c>
      <c r="B23" s="17"/>
      <c r="C23" s="18"/>
      <c r="D23" s="18"/>
      <c r="E23" s="18"/>
      <c r="F23" s="19"/>
      <c r="G23" s="19"/>
      <c r="H23" s="19"/>
      <c r="I23" s="20" t="str">
        <f aca="false">IF(OR(F23="",G23=""),"",IF(IF(F23="Élevé",3,IF(F23="Moyen",2,1))-IF(G23="Élevé",3,IF(G23="Moyen",2,1))&gt;=1,"Piste favorable",IF(IF(F23="Élevé",3,IF(F23="Moyen",2,1))=IF(G23="Élevé",3,IF(G23="Moyen",2,1)),"À arbitrer","Peu favorable")))</f>
        <v/>
      </c>
      <c r="J23" s="19"/>
      <c r="K23" s="18"/>
      <c r="L23" s="18"/>
      <c r="M23" s="17"/>
      <c r="N23" s="19"/>
      <c r="O23" s="18"/>
      <c r="P23" s="17"/>
      <c r="Q23" s="18"/>
      <c r="R23" s="19"/>
    </row>
    <row r="24" customFormat="false" ht="30" hidden="false" customHeight="true" outlineLevel="0" collapsed="false">
      <c r="A24" s="16" t="s">
        <v>113</v>
      </c>
      <c r="B24" s="17"/>
      <c r="C24" s="18"/>
      <c r="D24" s="18"/>
      <c r="E24" s="18"/>
      <c r="F24" s="19"/>
      <c r="G24" s="19"/>
      <c r="H24" s="19"/>
      <c r="I24" s="20" t="str">
        <f aca="false">IF(OR(F24="",G24=""),"",IF(IF(F24="Élevé",3,IF(F24="Moyen",2,1))-IF(G24="Élevé",3,IF(G24="Moyen",2,1))&gt;=1,"Piste favorable",IF(IF(F24="Élevé",3,IF(F24="Moyen",2,1))=IF(G24="Élevé",3,IF(G24="Moyen",2,1)),"À arbitrer","Peu favorable")))</f>
        <v/>
      </c>
      <c r="J24" s="19"/>
      <c r="K24" s="18"/>
      <c r="L24" s="18"/>
      <c r="M24" s="17"/>
      <c r="N24" s="19"/>
      <c r="O24" s="18"/>
      <c r="P24" s="17"/>
      <c r="Q24" s="18"/>
      <c r="R24" s="19"/>
    </row>
    <row r="25" customFormat="false" ht="30" hidden="false" customHeight="true" outlineLevel="0" collapsed="false">
      <c r="A25" s="16" t="s">
        <v>114</v>
      </c>
      <c r="B25" s="17"/>
      <c r="C25" s="18"/>
      <c r="D25" s="18"/>
      <c r="E25" s="18"/>
      <c r="F25" s="19"/>
      <c r="G25" s="19"/>
      <c r="H25" s="19"/>
      <c r="I25" s="20" t="str">
        <f aca="false">IF(OR(F25="",G25=""),"",IF(IF(F25="Élevé",3,IF(F25="Moyen",2,1))-IF(G25="Élevé",3,IF(G25="Moyen",2,1))&gt;=1,"Piste favorable",IF(IF(F25="Élevé",3,IF(F25="Moyen",2,1))=IF(G25="Élevé",3,IF(G25="Moyen",2,1)),"À arbitrer","Peu favorable")))</f>
        <v/>
      </c>
      <c r="J25" s="19"/>
      <c r="K25" s="18"/>
      <c r="L25" s="18"/>
      <c r="M25" s="17"/>
      <c r="N25" s="19"/>
      <c r="O25" s="18"/>
      <c r="P25" s="17"/>
      <c r="Q25" s="18"/>
      <c r="R25" s="19"/>
    </row>
    <row r="26" customFormat="false" ht="30" hidden="false" customHeight="true" outlineLevel="0" collapsed="false">
      <c r="A26" s="16" t="s">
        <v>115</v>
      </c>
      <c r="B26" s="17"/>
      <c r="C26" s="18"/>
      <c r="D26" s="18"/>
      <c r="E26" s="18"/>
      <c r="F26" s="19"/>
      <c r="G26" s="19"/>
      <c r="H26" s="19"/>
      <c r="I26" s="20" t="str">
        <f aca="false">IF(OR(F26="",G26=""),"",IF(IF(F26="Élevé",3,IF(F26="Moyen",2,1))-IF(G26="Élevé",3,IF(G26="Moyen",2,1))&gt;=1,"Piste favorable",IF(IF(F26="Élevé",3,IF(F26="Moyen",2,1))=IF(G26="Élevé",3,IF(G26="Moyen",2,1)),"À arbitrer","Peu favorable")))</f>
        <v/>
      </c>
      <c r="J26" s="19"/>
      <c r="K26" s="18"/>
      <c r="L26" s="18"/>
      <c r="M26" s="17"/>
      <c r="N26" s="19"/>
      <c r="O26" s="18"/>
      <c r="P26" s="17"/>
      <c r="Q26" s="18"/>
      <c r="R26" s="19"/>
    </row>
  </sheetData>
  <mergeCells count="4">
    <mergeCell ref="A10:E10"/>
    <mergeCell ref="F10:I10"/>
    <mergeCell ref="J10:N10"/>
    <mergeCell ref="O10:R10"/>
  </mergeCells>
  <conditionalFormatting sqref="I12:I26">
    <cfRule type="expression" priority="2" aboveAverage="0" equalAverage="0" bottom="0" percent="0" rank="0" text="" dxfId="2">
      <formula>$I12="Piste favorable"</formula>
    </cfRule>
    <cfRule type="expression" priority="3" aboveAverage="0" equalAverage="0" bottom="0" percent="0" rank="0" text="" dxfId="1">
      <formula>$I12="Peu favorable"</formula>
    </cfRule>
  </conditionalFormatting>
  <conditionalFormatting sqref="J12:J26">
    <cfRule type="expression" priority="4" aboveAverage="0" equalAverage="0" bottom="0" percent="0" rank="0" text="" dxfId="3">
      <formula>AND($D12&lt;&gt;"",$J12="")</formula>
    </cfRule>
  </conditionalFormatting>
  <conditionalFormatting sqref="K12:K26">
    <cfRule type="expression" priority="5" aboveAverage="0" equalAverage="0" bottom="0" percent="0" rank="0" text="" dxfId="3">
      <formula>AND($J12&lt;&gt;"",$K12="")</formula>
    </cfRule>
  </conditionalFormatting>
  <conditionalFormatting sqref="L12:L26">
    <cfRule type="expression" priority="6" aboveAverage="0" equalAverage="0" bottom="0" percent="0" rank="0" text="" dxfId="3">
      <formula>AND($J12="Action",$L12="")</formula>
    </cfRule>
  </conditionalFormatting>
  <conditionalFormatting sqref="O12:P26">
    <cfRule type="expression" priority="7" aboveAverage="0" equalAverage="0" bottom="0" percent="0" rank="0" text="" dxfId="3">
      <formula>AND($J12="Action",O12="")</formula>
    </cfRule>
  </conditionalFormatting>
  <conditionalFormatting sqref="R12:R26">
    <cfRule type="expression" priority="8" aboveAverage="0" equalAverage="0" bottom="0" percent="0" rank="0" text="" dxfId="2">
      <formula>$R12="Efficace"</formula>
    </cfRule>
    <cfRule type="expression" priority="9" aboveAverage="0" equalAverage="0" bottom="0" percent="0" rank="0" text="" dxfId="1">
      <formula>$R12="Partiellement efficace"</formula>
    </cfRule>
    <cfRule type="expression" priority="10" aboveAverage="0" equalAverage="0" bottom="0" percent="0" rank="0" text="" dxfId="0">
      <formula>$R12="Non efficace"</formula>
    </cfRule>
  </conditionalFormatting>
  <dataValidations count="5">
    <dataValidation allowBlank="true" errorStyle="stop" operator="between" showDropDown="false" showErrorMessage="false" showInputMessage="false" sqref="F12:G26" type="list">
      <formula1>Listes!$D$4:$D$6</formula1>
      <formula2>0</formula2>
    </dataValidation>
    <dataValidation allowBlank="true" errorStyle="stop" operator="between" showDropDown="false" showErrorMessage="false" showInputMessage="false" sqref="H12:H26" type="list">
      <formula1>Listes!$E$4:$E$6</formula1>
      <formula2>0</formula2>
    </dataValidation>
    <dataValidation allowBlank="true" errorStyle="stop" operator="between" showDropDown="false" showErrorMessage="false" showInputMessage="false" sqref="J12:J26" type="list">
      <formula1>Listes!$F$4:$F$6</formula1>
      <formula2>0</formula2>
    </dataValidation>
    <dataValidation allowBlank="true" errorStyle="stop" operator="between" showDropDown="false" showErrorMessage="false" showInputMessage="false" sqref="N12:N26" type="list">
      <formula1>Listes!$B$4:$B$6</formula1>
      <formula2>0</formula2>
    </dataValidation>
    <dataValidation allowBlank="true" errorStyle="stop" operator="between" showDropDown="false" showErrorMessage="false" showInputMessage="false" sqref="R12:R26" type="list">
      <formula1>Listes!$C$4:$C$7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21.75" hidden="false" customHeight="true" outlineLevel="0" collapsed="false">
      <c r="A1" s="1" t="s">
        <v>116</v>
      </c>
      <c r="B1" s="2"/>
      <c r="C1" s="2"/>
      <c r="D1" s="2"/>
      <c r="E1" s="2"/>
      <c r="F1" s="2"/>
    </row>
    <row r="2" customFormat="false" ht="25.5" hidden="false" customHeight="true" outlineLevel="0" collapsed="false">
      <c r="A2" s="3" t="s">
        <v>241</v>
      </c>
    </row>
    <row r="3" customFormat="false" ht="15" hidden="false" customHeight="false" outlineLevel="0" collapsed="false">
      <c r="A3" s="10" t="s">
        <v>118</v>
      </c>
    </row>
    <row r="4" customFormat="false" ht="18" hidden="false" customHeight="true" outlineLevel="0" collapsed="false">
      <c r="B4" s="11" t="s">
        <v>119</v>
      </c>
      <c r="C4" s="17" t="n">
        <v>46346</v>
      </c>
    </row>
    <row r="5" customFormat="false" ht="18" hidden="false" customHeight="true" outlineLevel="0" collapsed="false">
      <c r="B5" s="11" t="s">
        <v>120</v>
      </c>
      <c r="C5" s="17" t="n">
        <v>46127</v>
      </c>
    </row>
    <row r="7" customFormat="false" ht="33.75" hidden="false" customHeight="true" outlineLevel="0" collapsed="false">
      <c r="A7" s="15" t="s">
        <v>121</v>
      </c>
      <c r="B7" s="15" t="s">
        <v>122</v>
      </c>
      <c r="C7" s="15" t="s">
        <v>123</v>
      </c>
      <c r="D7" s="15" t="s">
        <v>124</v>
      </c>
      <c r="E7" s="15" t="s">
        <v>125</v>
      </c>
      <c r="F7" s="15" t="s">
        <v>126</v>
      </c>
    </row>
    <row r="8" customFormat="false" ht="18" hidden="false" customHeight="true" outlineLevel="0" collapsed="false">
      <c r="A8" s="11" t="s">
        <v>127</v>
      </c>
      <c r="B8" s="21" t="s">
        <v>33</v>
      </c>
      <c r="C8" s="12" t="n">
        <f aca="false">COUNTA('Exemple risques'!$D$12:$D$31)</f>
        <v>3</v>
      </c>
      <c r="D8" s="19" t="n">
        <v>2</v>
      </c>
      <c r="E8" s="22" t="n">
        <f aca="false">IF(OR(D8="",C8=""),"",C8-D8)</f>
        <v>1</v>
      </c>
      <c r="F8" s="18"/>
    </row>
    <row r="9" customFormat="false" ht="18" hidden="false" customHeight="true" outlineLevel="0" collapsed="false">
      <c r="A9" s="11" t="s">
        <v>127</v>
      </c>
      <c r="B9" s="21" t="s">
        <v>34</v>
      </c>
      <c r="C9" s="12" t="n">
        <f aca="false">COUNTIF('Exemple risques'!$I$12:$I$31,"Prioritaire")</f>
        <v>2</v>
      </c>
      <c r="D9" s="19" t="n">
        <v>1</v>
      </c>
      <c r="E9" s="22" t="n">
        <f aca="false">IF(OR(D9="",C9=""),"",C9-D9)</f>
        <v>1</v>
      </c>
      <c r="F9" s="18" t="s">
        <v>242</v>
      </c>
    </row>
    <row r="10" customFormat="false" ht="18" hidden="false" customHeight="true" outlineLevel="0" collapsed="false">
      <c r="A10" s="11" t="s">
        <v>127</v>
      </c>
      <c r="B10" s="21" t="s">
        <v>35</v>
      </c>
      <c r="C10" s="12" t="n">
        <f aca="false">COUNTIF('Exemple risques'!$I$12:$I$31,"Planifier")</f>
        <v>1</v>
      </c>
      <c r="D10" s="19" t="n">
        <v>1</v>
      </c>
      <c r="E10" s="22" t="n">
        <f aca="false">IF(OR(D10="",C10=""),"",C10-D10)</f>
        <v>0</v>
      </c>
      <c r="F10" s="18"/>
    </row>
    <row r="11" customFormat="false" ht="18" hidden="false" customHeight="true" outlineLevel="0" collapsed="false">
      <c r="A11" s="11" t="s">
        <v>127</v>
      </c>
      <c r="B11" s="21" t="s">
        <v>36</v>
      </c>
      <c r="C11" s="12" t="n">
        <f aca="false">COUNTIF('Exemple risques'!$I$12:$I$31,"Accepter")</f>
        <v>0</v>
      </c>
      <c r="D11" s="19" t="n">
        <v>0</v>
      </c>
      <c r="E11" s="22" t="n">
        <f aca="false">IF(OR(D11="",C11=""),"",C11-D11)</f>
        <v>0</v>
      </c>
      <c r="F11" s="18"/>
    </row>
    <row r="12" customFormat="false" ht="18" hidden="false" customHeight="true" outlineLevel="0" collapsed="false">
      <c r="A12" s="11" t="s">
        <v>127</v>
      </c>
      <c r="B12" s="21" t="s">
        <v>128</v>
      </c>
      <c r="C12" s="12" t="n">
        <f aca="false">IF($C$5="","",COUNTIFS('Exemple risques'!$B$12:$B$31,"&gt;"&amp;$C$5))</f>
        <v>1</v>
      </c>
      <c r="D12" s="16" t="s">
        <v>129</v>
      </c>
      <c r="E12" s="21"/>
      <c r="F12" s="18"/>
    </row>
    <row r="13" customFormat="false" ht="30.75" hidden="false" customHeight="true" outlineLevel="0" collapsed="false">
      <c r="A13" s="11" t="s">
        <v>127</v>
      </c>
      <c r="B13" s="21" t="s">
        <v>37</v>
      </c>
      <c r="C13" s="12" t="n">
        <f aca="true">SUMPRODUCT(('Exemple risques'!$M$12:$M$31&lt;&gt;"")*('Exemple risques'!$M$12:$M$31&lt;TODAY())*('Exemple risques'!$N$12:$N$31&lt;&gt;"Fait"))</f>
        <v>1</v>
      </c>
      <c r="D13" s="19" t="n">
        <v>1</v>
      </c>
      <c r="E13" s="22" t="n">
        <f aca="false">IF(OR(D13="",C13=""),"",C13-D13)</f>
        <v>0</v>
      </c>
      <c r="F13" s="18" t="s">
        <v>243</v>
      </c>
    </row>
    <row r="14" customFormat="false" ht="18" hidden="false" customHeight="true" outlineLevel="0" collapsed="false">
      <c r="A14" s="11" t="s">
        <v>127</v>
      </c>
      <c r="B14" s="21" t="s">
        <v>38</v>
      </c>
      <c r="C14" s="12" t="n">
        <f aca="true">SUMPRODUCT(('Exemple risques'!$P$12:$P$31&lt;&gt;"")*('Exemple risques'!$P$12:$P$31&lt;TODAY())*('Exemple risques'!$R$12:$R$31=""))</f>
        <v>0</v>
      </c>
      <c r="D14" s="19"/>
      <c r="E14" s="22" t="str">
        <f aca="false">IF(OR(D14="",C14=""),"",C14-D14)</f>
        <v/>
      </c>
      <c r="F14" s="18"/>
    </row>
    <row r="15" customFormat="false" ht="18" hidden="false" customHeight="true" outlineLevel="0" collapsed="false">
      <c r="A15" s="11" t="s">
        <v>127</v>
      </c>
      <c r="B15" s="21" t="s">
        <v>130</v>
      </c>
      <c r="C15" s="12" t="n">
        <f aca="false">COUNTIF('Exemple risques'!$R$12:$R$31,"Efficace")</f>
        <v>1</v>
      </c>
      <c r="D15" s="19"/>
      <c r="E15" s="22" t="str">
        <f aca="false">IF(OR(D15="",C15=""),"",C15-D15)</f>
        <v/>
      </c>
      <c r="F15" s="18"/>
    </row>
    <row r="16" customFormat="false" ht="18" hidden="false" customHeight="true" outlineLevel="0" collapsed="false">
      <c r="A16" s="11" t="s">
        <v>127</v>
      </c>
      <c r="B16" s="21" t="s">
        <v>131</v>
      </c>
      <c r="C16" s="12" t="n">
        <f aca="false">COUNTIF('Exemple risques'!$R$12:$R$31,"Partiellement efficace")</f>
        <v>1</v>
      </c>
      <c r="D16" s="19"/>
      <c r="E16" s="22" t="str">
        <f aca="false">IF(OR(D16="",C16=""),"",C16-D16)</f>
        <v/>
      </c>
      <c r="F16" s="18"/>
    </row>
    <row r="17" customFormat="false" ht="43.5" hidden="false" customHeight="true" outlineLevel="0" collapsed="false">
      <c r="A17" s="11" t="s">
        <v>127</v>
      </c>
      <c r="B17" s="21" t="s">
        <v>132</v>
      </c>
      <c r="C17" s="12" t="n">
        <f aca="false">COUNTIF('Exemple risques'!$R$12:$R$31,"Non efficace")</f>
        <v>1</v>
      </c>
      <c r="D17" s="19"/>
      <c r="E17" s="22" t="str">
        <f aca="false">IF(OR(D17="",C17=""),"",C17-D17)</f>
        <v/>
      </c>
      <c r="F17" s="18" t="s">
        <v>244</v>
      </c>
    </row>
    <row r="18" customFormat="false" ht="18" hidden="false" customHeight="true" outlineLevel="0" collapsed="false">
      <c r="A18" s="11" t="s">
        <v>127</v>
      </c>
      <c r="B18" s="21" t="s">
        <v>133</v>
      </c>
      <c r="C18" s="12" t="n">
        <f aca="false">COUNTIF('Exemple risques'!$R$12:$R$31,"Trop tôt")</f>
        <v>0</v>
      </c>
      <c r="D18" s="19"/>
      <c r="E18" s="22" t="str">
        <f aca="false">IF(OR(D18="",C18=""),"",C18-D18)</f>
        <v/>
      </c>
      <c r="F18" s="18"/>
    </row>
    <row r="19" customFormat="false" ht="18" hidden="false" customHeight="true" outlineLevel="0" collapsed="false">
      <c r="A19" s="11" t="s">
        <v>134</v>
      </c>
      <c r="B19" s="21" t="s">
        <v>85</v>
      </c>
      <c r="C19" s="12" t="n">
        <f aca="false">COUNTA('Exemple opportunités'!$D$12:$D$26)</f>
        <v>2</v>
      </c>
      <c r="D19" s="19" t="n">
        <v>1</v>
      </c>
      <c r="E19" s="22" t="n">
        <f aca="false">IF(OR(D19="",C19=""),"",C19-D19)</f>
        <v>1</v>
      </c>
      <c r="F19" s="18"/>
    </row>
    <row r="20" customFormat="false" ht="18" hidden="false" customHeight="true" outlineLevel="0" collapsed="false">
      <c r="A20" s="11" t="s">
        <v>134</v>
      </c>
      <c r="B20" s="21" t="s">
        <v>135</v>
      </c>
      <c r="C20" s="12" t="n">
        <f aca="false">COUNTIF('Exemple opportunités'!$J$12:$J$26,"Action")</f>
        <v>1</v>
      </c>
      <c r="D20" s="19" t="n">
        <v>1</v>
      </c>
      <c r="E20" s="22" t="n">
        <f aca="false">IF(OR(D20="",C20=""),"",C20-D20)</f>
        <v>0</v>
      </c>
      <c r="F20" s="18"/>
    </row>
    <row r="21" customFormat="false" ht="18" hidden="false" customHeight="true" outlineLevel="0" collapsed="false">
      <c r="A21" s="11" t="s">
        <v>134</v>
      </c>
      <c r="B21" s="21" t="s">
        <v>136</v>
      </c>
      <c r="C21" s="12" t="n">
        <f aca="false">COUNTIF('Exemple opportunités'!$J$12:$J$26,"Veille")</f>
        <v>1</v>
      </c>
      <c r="D21" s="19" t="n">
        <v>0</v>
      </c>
      <c r="E21" s="22" t="n">
        <f aca="false">IF(OR(D21="",C21=""),"",C21-D21)</f>
        <v>1</v>
      </c>
      <c r="F21" s="18" t="s">
        <v>245</v>
      </c>
    </row>
    <row r="22" customFormat="false" ht="18" hidden="false" customHeight="true" outlineLevel="0" collapsed="false">
      <c r="A22" s="11" t="s">
        <v>134</v>
      </c>
      <c r="B22" s="21" t="s">
        <v>137</v>
      </c>
      <c r="C22" s="12" t="n">
        <f aca="false">COUNTIF('Exemple opportunités'!$J$12:$J$26,"Non retenu")</f>
        <v>0</v>
      </c>
      <c r="D22" s="19" t="n">
        <v>0</v>
      </c>
      <c r="E22" s="22" t="n">
        <f aca="false">IF(OR(D22="",C22=""),"",C22-D22)</f>
        <v>0</v>
      </c>
      <c r="F22" s="18"/>
    </row>
    <row r="23" customFormat="false" ht="18" hidden="false" customHeight="true" outlineLevel="0" collapsed="false">
      <c r="A23" s="11" t="s">
        <v>134</v>
      </c>
      <c r="B23" s="21" t="s">
        <v>138</v>
      </c>
      <c r="C23" s="12" t="n">
        <f aca="false">IF($C$5="","",COUNTIFS('Exemple opportunités'!$B$12:$B$26,"&gt;"&amp;$C$5))</f>
        <v>1</v>
      </c>
      <c r="D23" s="16" t="s">
        <v>129</v>
      </c>
      <c r="E23" s="21"/>
      <c r="F23" s="18"/>
    </row>
    <row r="24" customFormat="false" ht="18" hidden="false" customHeight="true" outlineLevel="0" collapsed="false">
      <c r="A24" s="11" t="s">
        <v>134</v>
      </c>
      <c r="B24" s="21" t="s">
        <v>37</v>
      </c>
      <c r="C24" s="12" t="n">
        <f aca="true">SUMPRODUCT(('Exemple opportunités'!$M$12:$M$26&lt;&gt;"")*('Exemple opportunités'!$M$12:$M$26&lt;TODAY())*('Exemple opportunités'!$N$12:$N$26&lt;&gt;"Fait"))</f>
        <v>0</v>
      </c>
      <c r="D24" s="19"/>
      <c r="E24" s="22" t="str">
        <f aca="false">IF(OR(D24="",C24=""),"",C24-D24)</f>
        <v/>
      </c>
      <c r="F24" s="18"/>
    </row>
    <row r="25" customFormat="false" ht="18" hidden="false" customHeight="true" outlineLevel="0" collapsed="false">
      <c r="A25" s="11" t="s">
        <v>134</v>
      </c>
      <c r="B25" s="21" t="s">
        <v>130</v>
      </c>
      <c r="C25" s="12" t="n">
        <f aca="false">COUNTIF('Exemple opportunités'!$R$12:$R$26,"Efficace")</f>
        <v>1</v>
      </c>
      <c r="D25" s="19"/>
      <c r="E25" s="22" t="str">
        <f aca="false">IF(OR(D25="",C25=""),"",C25-D25)</f>
        <v/>
      </c>
      <c r="F25" s="18"/>
    </row>
    <row r="26" customFormat="false" ht="18" hidden="false" customHeight="true" outlineLevel="0" collapsed="false">
      <c r="A26" s="11" t="s">
        <v>134</v>
      </c>
      <c r="B26" s="21" t="s">
        <v>131</v>
      </c>
      <c r="C26" s="12" t="n">
        <f aca="false">COUNTIF('Exemple opportunités'!$R$12:$R$26,"Partiellement efficace")</f>
        <v>0</v>
      </c>
      <c r="D26" s="19"/>
      <c r="E26" s="22" t="str">
        <f aca="false">IF(OR(D26="",C26=""),"",C26-D26)</f>
        <v/>
      </c>
      <c r="F26" s="18"/>
    </row>
    <row r="27" customFormat="false" ht="18" hidden="false" customHeight="true" outlineLevel="0" collapsed="false">
      <c r="A27" s="11" t="s">
        <v>134</v>
      </c>
      <c r="B27" s="21" t="s">
        <v>132</v>
      </c>
      <c r="C27" s="12" t="n">
        <f aca="false">COUNTIF('Exemple opportunités'!$R$12:$R$26,"Non efficace")</f>
        <v>0</v>
      </c>
      <c r="D27" s="19"/>
      <c r="E27" s="22" t="str">
        <f aca="false">IF(OR(D27="",C27=""),"",C27-D27)</f>
        <v/>
      </c>
      <c r="F27" s="18"/>
    </row>
    <row r="28" customFormat="false" ht="18" hidden="false" customHeight="true" outlineLevel="0" collapsed="false">
      <c r="A28" s="11" t="s">
        <v>134</v>
      </c>
      <c r="B28" s="21" t="s">
        <v>133</v>
      </c>
      <c r="C28" s="12" t="n">
        <f aca="false">COUNTIF('Exemple opportunités'!$R$12:$R$26,"Trop tôt")</f>
        <v>0</v>
      </c>
      <c r="D28" s="19"/>
      <c r="E28" s="22" t="str">
        <f aca="false">IF(OR(D28="",C28=""),"",C28-D28)</f>
        <v/>
      </c>
      <c r="F28" s="18"/>
    </row>
    <row r="30" customFormat="false" ht="25.5" hidden="false" customHeight="true" outlineLevel="0" collapsed="false">
      <c r="A30" s="3" t="s">
        <v>139</v>
      </c>
    </row>
    <row r="31" customFormat="false" ht="30" hidden="false" customHeight="true" outlineLevel="0" collapsed="false">
      <c r="A31" s="15" t="s">
        <v>140</v>
      </c>
      <c r="B31" s="15" t="s">
        <v>141</v>
      </c>
      <c r="C31" s="15" t="s">
        <v>142</v>
      </c>
      <c r="D31" s="15"/>
      <c r="E31" s="15"/>
      <c r="F31" s="15" t="s">
        <v>143</v>
      </c>
    </row>
    <row r="32" customFormat="false" ht="30.75" hidden="false" customHeight="true" outlineLevel="0" collapsed="false">
      <c r="A32" s="16" t="n">
        <v>1</v>
      </c>
      <c r="B32" s="18" t="s">
        <v>246</v>
      </c>
      <c r="C32" s="18" t="s">
        <v>247</v>
      </c>
      <c r="D32" s="18"/>
      <c r="E32" s="18"/>
      <c r="F32" s="18" t="s">
        <v>248</v>
      </c>
    </row>
    <row r="33" customFormat="false" ht="30.75" hidden="false" customHeight="true" outlineLevel="0" collapsed="false">
      <c r="A33" s="16" t="n">
        <v>2</v>
      </c>
      <c r="B33" s="18" t="s">
        <v>249</v>
      </c>
      <c r="C33" s="18" t="s">
        <v>250</v>
      </c>
      <c r="D33" s="18"/>
      <c r="E33" s="18"/>
      <c r="F33" s="18" t="s">
        <v>251</v>
      </c>
    </row>
    <row r="34" customFormat="false" ht="30" hidden="false" customHeight="true" outlineLevel="0" collapsed="false">
      <c r="A34" s="16" t="n">
        <v>3</v>
      </c>
      <c r="B34" s="18"/>
      <c r="C34" s="18"/>
      <c r="D34" s="18"/>
      <c r="E34" s="18"/>
      <c r="F34" s="18"/>
    </row>
    <row r="35" customFormat="false" ht="30" hidden="false" customHeight="true" outlineLevel="0" collapsed="false">
      <c r="A35" s="16" t="n">
        <v>4</v>
      </c>
      <c r="B35" s="18"/>
      <c r="C35" s="18"/>
      <c r="D35" s="18"/>
      <c r="E35" s="18"/>
      <c r="F35" s="18"/>
    </row>
    <row r="36" customFormat="false" ht="30" hidden="false" customHeight="true" outlineLevel="0" collapsed="false">
      <c r="A36" s="16" t="n">
        <v>5</v>
      </c>
      <c r="B36" s="18"/>
      <c r="C36" s="18"/>
      <c r="D36" s="18"/>
      <c r="E36" s="18"/>
      <c r="F36" s="18"/>
    </row>
  </sheetData>
  <mergeCells count="6">
    <mergeCell ref="C31:E31"/>
    <mergeCell ref="C32:E32"/>
    <mergeCell ref="C33:E33"/>
    <mergeCell ref="C34:E34"/>
    <mergeCell ref="C35:E35"/>
    <mergeCell ref="C36:E36"/>
  </mergeCells>
  <conditionalFormatting sqref="C17">
    <cfRule type="expression" priority="2" aboveAverage="0" equalAverage="0" bottom="0" percent="0" rank="0" text="" dxfId="0">
      <formula>C17&gt;0</formula>
    </cfRule>
  </conditionalFormatting>
  <conditionalFormatting sqref="C27">
    <cfRule type="expression" priority="3" aboveAverage="0" equalAverage="0" bottom="0" percent="0" rank="0" text="" dxfId="0">
      <formula>C27&gt;0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34"/>
  </cols>
  <sheetData>
    <row r="1" customFormat="false" ht="21.75" hidden="false" customHeight="true" outlineLevel="0" collapsed="false">
      <c r="A1" s="1" t="s">
        <v>252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23" t="s">
        <v>253</v>
      </c>
    </row>
    <row r="3" customFormat="false" ht="15" hidden="false" customHeight="false" outlineLevel="0" collapsed="false">
      <c r="A3" s="15" t="s">
        <v>254</v>
      </c>
      <c r="B3" s="15" t="s">
        <v>255</v>
      </c>
      <c r="C3" s="15" t="s">
        <v>60</v>
      </c>
      <c r="D3" s="15" t="s">
        <v>256</v>
      </c>
      <c r="E3" s="15" t="s">
        <v>97</v>
      </c>
      <c r="F3" s="15" t="s">
        <v>99</v>
      </c>
    </row>
    <row r="4" customFormat="false" ht="15" hidden="false" customHeight="false" outlineLevel="0" collapsed="false">
      <c r="A4" s="18" t="s">
        <v>163</v>
      </c>
      <c r="B4" s="18" t="s">
        <v>257</v>
      </c>
      <c r="C4" s="18" t="s">
        <v>184</v>
      </c>
      <c r="D4" s="18" t="s">
        <v>258</v>
      </c>
      <c r="E4" s="18" t="s">
        <v>259</v>
      </c>
      <c r="F4" s="18" t="s">
        <v>227</v>
      </c>
    </row>
    <row r="5" customFormat="false" ht="23.85" hidden="false" customHeight="false" outlineLevel="0" collapsed="false">
      <c r="A5" s="18" t="s">
        <v>166</v>
      </c>
      <c r="B5" s="18" t="s">
        <v>211</v>
      </c>
      <c r="C5" s="18" t="s">
        <v>187</v>
      </c>
      <c r="D5" s="18" t="s">
        <v>225</v>
      </c>
      <c r="E5" s="18" t="s">
        <v>226</v>
      </c>
      <c r="F5" s="18" t="s">
        <v>237</v>
      </c>
    </row>
    <row r="6" customFormat="false" ht="15" hidden="false" customHeight="false" outlineLevel="0" collapsed="false">
      <c r="A6" s="18" t="s">
        <v>169</v>
      </c>
      <c r="B6" s="18" t="s">
        <v>203</v>
      </c>
      <c r="C6" s="18" t="s">
        <v>190</v>
      </c>
      <c r="D6" s="18" t="s">
        <v>235</v>
      </c>
      <c r="E6" s="18" t="s">
        <v>236</v>
      </c>
      <c r="F6" s="18" t="s">
        <v>260</v>
      </c>
    </row>
    <row r="7" customFormat="false" ht="23.85" hidden="false" customHeight="false" outlineLevel="0" collapsed="false">
      <c r="A7" s="18" t="s">
        <v>172</v>
      </c>
      <c r="C7" s="18" t="s">
        <v>193</v>
      </c>
    </row>
    <row r="8" customFormat="false" ht="15" hidden="false" customHeight="false" outlineLevel="0" collapsed="false">
      <c r="A8" s="18" t="s">
        <v>175</v>
      </c>
    </row>
    <row r="9" customFormat="false" ht="23.85" hidden="false" customHeight="false" outlineLevel="0" collapsed="false">
      <c r="A9" s="18" t="s">
        <v>178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2026-10-21T12:55:11Z</dcterms:created>
  <dc:creator>openpyxl</dc:creator>
  <dc:description/>
  <dc:language>en-US</dc:language>
  <cp:lastModifiedBy/>
  <dcterms:modified xsi:type="dcterms:W3CDTF">2026-10-21T12:55:11Z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