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Exigences CFA" sheetId="2" state="visible" r:id="rId4"/>
    <sheet name="Preuves" sheetId="3" state="visible" r:id="rId5"/>
    <sheet name="Synthèse" sheetId="4" state="visible" r:id="rId6"/>
    <sheet name="Exemple preuves" sheetId="5" state="visible" r:id="rId7"/>
    <sheet name="Exemple synthèse" sheetId="6" state="visible" r:id="rId8"/>
    <sheet name="Listes" sheetId="7" state="visible" r:id="rId9"/>
  </sheets>
  <definedNames>
    <definedName function="false" hidden="false" localSheetId="4" name="_xlnm.Print_Titles" vbProcedure="false">'Exemple preuves'!$13:$13</definedName>
    <definedName function="false" hidden="false" localSheetId="1" name="_xlnm.Print_Titles" vbProcedure="false">'Exigences CFA'!$4:$4</definedName>
    <definedName function="false" hidden="false" localSheetId="2" name="_xlnm.Print_Titles" vbProcedure="false">Preuves!$13:$13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<sst xmlns="http://schemas.openxmlformats.org/spreadsheetml/2006/main" count="647" uniqueCount="306">
  <si>
    <t xml:space="preserve">K-li-T · Modèle Qualiopi V10 · Tableau de preuves pour un CFA</t>
  </si>
  <si>
    <t xml:space="preserve">Tableau de preuves pour un CFA : indicateurs 13, 14, 15, 20, 28, 29 et 33</t>
  </si>
  <si>
    <t xml:space="preserve">Ce classeur vous aide à préparer l’audit d’un centre de formation d’apprentis (CFA) sur les indicateurs propres à l’apprentissage et sur les indicateurs communs que la V10 a modifiés. Pour chaque indicateur, il liste les preuves attendues d’après le document de travail (reformulées), signale ce qui est nouveau et suit l’état de chaque preuve.</t>
  </si>
  <si>
    <t xml:space="preserve">Mode d’emploi</t>
  </si>
  <si>
    <t xml:space="preserve">1.  Lire « Exigences CFA » : les quinze indicateurs, leur statut V10, leur pondération (mineure ou majeure, ou majeure seulement), l’applicabilité d’après le relevé indicatif et les précisions propres au CFA.</t>
  </si>
  <si>
    <t xml:space="preserve">2.  Compléter « Preuves » : une ligne par preuve attendue. Choisissez l’avancement (Non démarré, En cours, Prête, Sans objet), notez la preuve dont vous disposez (document, référence, emplacement), un responsable et une échéance. Les lignes en jaune clair sont des preuves nouvelles ou précisées par la V10.</t>
  </si>
  <si>
    <t xml:space="preserve">3.  Ajouter vos preuves. Six lignes libres terminent le tableau : saisissez le numéro d’indicateur pour récupérer la pondération.</t>
  </si>
  <si>
    <t xml:space="preserve">4.  Lire la « Synthèse ». Elle compte les preuves par indicateur et rappelle quand un manque, même partiel, coûterait une non-conformité majeure.</t>
  </si>
  <si>
    <t xml:space="preserve">5.  Suivre les seuils. En bas de la synthèse, un bloc pour les indicateurs 19 et 20 : aucun seuil n’est prérempli, saisissez-les à la parution des arrêtés.</t>
  </si>
  <si>
    <t xml:space="preserve">6.  Préparer l’audit. L’auditeur apprécie la mise en œuvre, pas seulement la présence d’un document : gardez à portée de main les preuves « Prête » et soyez prêt à les expliquer.</t>
  </si>
  <si>
    <t xml:space="preserve">À savoir pour un CFA</t>
  </si>
  <si>
    <t xml:space="preserve">D’après le relevé indicatif des fiches pratiques V10, un CFA est concerné par les 33 indicateurs. Les indicateurs 14, 15, 20, 29 et 33 ne concernent que l’apprentissage ; les indicateurs 13 et 28 concernent aussi les organismes de formation.</t>
  </si>
  <si>
    <t xml:space="preserve">Pondération : les indicateurs 13, 28 et 33 peuvent donner une non-conformité mineure ou majeure. Pour les indicateurs 14, 15, 20 et 29, tout non-respect, même partiel, est une non-conformité majeure.</t>
  </si>
  <si>
    <t xml:space="preserve">Un CFA qui débute son activité est un nouvel entrant : pour les indicateurs 2, 3, 13, 14, 19 et 32 notamment, la formalisation est vérifiée à l’audit initial et la mise en œuvre à l’audit de surveillance.</t>
  </si>
  <si>
    <t xml:space="preserve">Les seuils des indicateurs 19 et 20 seront fixés par arrêtés qui ne sont pas publiés : ce fichier ne les chiffre pas et vous laisse deux cellules à renseigner.</t>
  </si>
  <si>
    <t xml:space="preserve">Limites</t>
  </si>
  <si>
    <t xml:space="preserve">L’applicabilité par catégorie d’actions est un relevé indicatif, à confirmer à la parution du guide final. Les preuves citées sont des exemples non exhaustifs : la conformité repose sur l’appréciation de l’auditeur, et une même preuve peut servir plusieurs indicateurs.</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</si>
  <si>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</si>
  <si>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</si>
  <si>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</si>
  <si>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</si>
  <si>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</si>
  <si>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Exigences CFA : les quinze indicateurs (sept propres à l’apprentissage, huit communs modifiés), avec statut V10, pondération, applicabilité et précisions.</t>
  </si>
  <si>
    <t xml:space="preserve">•  Preuves : 42 preuves attendues pré-remplies, avec avancement, preuve disponible, responsable, échéance et alerte calculée.</t>
  </si>
  <si>
    <t xml:space="preserve">•  Synthèse : état par indicateur, lecture de la pondération, bloc pour les seuils des indicateurs 19 et 20.</t>
  </si>
  <si>
    <t xml:space="preserve">•  Exemple preuves et Exemple synthèse : un CFA fictif de 260 apprentis.</t>
  </si>
  <si>
    <t xml:space="preserve">•  Listes : le contenu des menus déroulants.</t>
  </si>
  <si>
    <t xml:space="preserve">Pour aller plus loin</t>
  </si>
  <si>
    <t xml:space="preserve">L’article qui accompagne ce modèle : k-li-t.com/qualiopi-cfa-apprentissage/</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</si>
  <si>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</si>
  <si>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K-li-T · Modèle Qualiopi V10 · Exigences CFA, indicateur par indicateur</t>
  </si>
  <si>
    <t xml:space="preserve">Les indicateurs d’un CFA : exigences, nouveautés V10 et pondération</t>
  </si>
  <si>
    <t xml:space="preserve">Quinze indicateurs : les sept indicateurs propres à l’apprentissage (13, 14, 15, 20, 28, 29, 33) puis huit indicateurs communs que la V10 a modifiés et qui touchent fortement un CFA. Onglet de référence : ne le modifiez pas, il alimente les autres onglets.</t>
  </si>
  <si>
    <t xml:space="preserve">Ind.</t>
  </si>
  <si>
    <t xml:space="preserve">Bloc</t>
  </si>
  <si>
    <t xml:space="preserve">Exigence (reformulée)</t>
  </si>
  <si>
    <t xml:space="preserve">Statut V10</t>
  </si>
  <si>
    <t xml:space="preserve">Pondération</t>
  </si>
  <si>
    <t xml:space="preserve">Applicable à</t>
  </si>
  <si>
    <t xml:space="preserve">Nouvel entrant ?</t>
  </si>
  <si>
    <t xml:space="preserve">Précisions pour un CFA et nouveautés (document de travail V10)</t>
  </si>
  <si>
    <t xml:space="preserve">CFA</t>
  </si>
  <si>
    <t xml:space="preserve">Alternance : anticiper avec l’apprenti et l’entreprise les missions confiées à court, moyen et long terme, et coordonner la progressivité des apprentissages entre le centre et l’entreprise.</t>
  </si>
  <si>
    <t xml:space="preserve">Inchangé</t>
  </si>
  <si>
    <t xml:space="preserve">Mineure ou majeure</t>
  </si>
  <si>
    <t xml:space="preserve">CFA et AF</t>
  </si>
  <si>
    <t xml:space="preserve">Oui</t>
  </si>
  <si>
    <t xml:space="preserve">Au moins une visite en entreprise par le référent pédagogique ; livret de suivi de l’apprentissage ou guide de l’apprenant montrant l’évolution des missions ; prise en compte effective des retours des maîtres d’apprentissage. Mineure : processus partiellement mis en œuvre.</t>
  </si>
  <si>
    <t xml:space="preserve">Accompagnement socio-professionnel, éducatif et relatif à l’exercice de la citoyenneté, et procédure de traitement sans délai des situations de rupture liées à des difficultés, violences ou discriminations subies en formation ou en entreprise d’accueil.</t>
  </si>
  <si>
    <t xml:space="preserve">Modifié</t>
  </si>
  <si>
    <t xml:space="preserve">Majeure seulement</t>
  </si>
  <si>
    <t xml:space="preserve">CFA seul</t>
  </si>
  <si>
    <t xml:space="preserve">Nouveau en V10 : la procédure de traitement sans délai (signalement, accompagnement de l’apprenti, lien avec les autorités compétentes : médecin du travail, inspection du travail, procureur de la République le cas échéant).</t>
  </si>
  <si>
    <t xml:space="preserve">Information des apprentis sur leurs droits et devoirs, la santé et la sécurité (de manière renforcée pour les mineurs), les dispositifs de prévention et de signalement des violences, harcèlement, agissements sexistes et discriminations, le médiateur de l’apprentissage et l’inspection du travail.</t>
  </si>
  <si>
    <t xml:space="preserve">Non</t>
  </si>
  <si>
    <t xml:space="preserve">Nouveau en V10 : information sur les dispositifs de prévention et de signalement et sur les interlocuteurs ; coordonnées du médiateur de l’apprentissage ; signalement des dysfonctionnements à l’inspection du travail.</t>
  </si>
  <si>
    <t xml:space="preserve">Personnel dédié à la mobilité, référent handicap, conseil de perfectionnement ; qualité du pilotage ; participation des apprentis, formateurs et entreprises à la gouvernance ; supervision renforcée sous un seuil d’heures d’intervenants permanents.</t>
  </si>
  <si>
    <t xml:space="preserve">Nouveau en V10 : gouvernance et supervision renforcée. Le seuil est fixé par un arrêté non publié à la date de ce modèle : il n’est pas chiffré ici. CFA en création : preuve de constitution en cours du conseil de perfectionnement.</t>
  </si>
  <si>
    <t xml:space="preserve">Périodes de formation en situation de travail : mobiliser le réseau de partenaires socio-économiques pour co-construire l’ingénierie de formation et favoriser l’accueil en entreprise.</t>
  </si>
  <si>
    <t xml:space="preserve">Concerne tout prestataire dont la formation prévoit une période en entreprise. Mineure : défaut ponctuel et non répétitif dans la mobilisation des partenaires.</t>
  </si>
  <si>
    <t xml:space="preserve">Actions qui concourent à l’insertion professionnelle ou à la poursuite d’études par l’apprentissage ou par toute autre voie.</t>
  </si>
  <si>
    <t xml:space="preserve">Démontrer des liens locaux avec France Travail, le service public de l’orientation ou les branches professionnelles.</t>
  </si>
  <si>
    <t xml:space="preserve">Dispositif d’évaluation des contenus et des enseignements par les apprenants, distinct du recueil général de satisfaction ; résultats partagés avec les équipes ; démarche d’amélioration continue dont l’efficacité est mesurée périodiquement.</t>
  </si>
  <si>
    <t xml:space="preserve">Nouveau</t>
  </si>
  <si>
    <t xml:space="preserve">Nouvel indicateur de la V10. Mineure : défaut du dispositif d’évaluation des contenus et des enseignements.</t>
  </si>
  <si>
    <t xml:space="preserve">Rappel commun</t>
  </si>
  <si>
    <t xml:space="preserve">Information du public accessible, détaillée et vérifiable, sans mention de nature à induire en erreur.</t>
  </si>
  <si>
    <t xml:space="preserve">Tous</t>
  </si>
  <si>
    <t xml:space="preserve">Le type de reconnaissance délivrée, les modalités pédagogiques et le financement entrent dans l’énoncé ; les droits ou l’absence de droits de poursuite d’études ne doivent pas être mal présentés.</t>
  </si>
  <si>
    <t xml:space="preserve">Indicateurs de résultats adaptés, avec des modalités de calcul transparentes ou appuyés sur des dispositifs existants.</t>
  </si>
  <si>
    <t xml:space="preserve">CFA : indicateurs obligatoires de l’article L. 6111-8 du code du travail, calculés par les ministères et rendus publics ; le CFA informe de leur mise à disposition et, à défaut de données, calcule et diffuse ses propres indicateurs.</t>
  </si>
  <si>
    <t xml:space="preserve">Formations certifiantes : taux d’obtention, blocs de compétences, équivalences, passerelles, suites de parcours, poursuites d’études et débouchés.</t>
  </si>
  <si>
    <t xml:space="preserve">CFA, AF et VAE</t>
  </si>
  <si>
    <t xml:space="preserve">Taux d’obtention mis en relation avec le taux de présentation ; modalités spécifiques d’accès par l’apprentissage et de rattrapage.</t>
  </si>
  <si>
    <t xml:space="preserve">Engagement, prévention des ruptures, et prévention et traitement des violences, harcèlement et discriminations.</t>
  </si>
  <si>
    <t xml:space="preserve">Formations de plus de 2 jours. CFA : accompagnement avec le service public de l’emploi pour prévenir ou résoudre les difficultés sociales et matérielles, orienter les apprentis qui interrompent leur formation et les aider à trouver une autre entreprise.</t>
  </si>
  <si>
    <t xml:space="preserve">Ressources pédagogiques, effectivité du suivi des modules à distance, référent pédagogique au-delà d’un nombre d’intervenants fixé par arrêté.</t>
  </si>
  <si>
    <t xml:space="preserve">Le nombre d’intervenants est fixé par un arrêté non publié : il n’est pas chiffré ici.</t>
  </si>
  <si>
    <t xml:space="preserve">Sous-traitance ou portage salarial : conformité au référentiel et traçabilité dans les contrats.</t>
  </si>
  <si>
    <t xml:space="preserve">Le sous-traitant n’a pas l’obligation d’être certifié, hors cas prévus par la loi ; la responsabilité de la qualité reste celle du donneur d’ordres.</t>
  </si>
  <si>
    <t xml:space="preserve">Recueil des appréciations des bénéficiaires, des financeurs (le cas échéant), des équipes pédagogiques et des entreprises.</t>
  </si>
  <si>
    <t xml:space="preserve">Financeurs : au moins une fois par an ou selon leurs modalités, ou participation à leurs réunions. CFA : dispositif de médiation actif et visible.</t>
  </si>
  <si>
    <t xml:space="preserve">Mesures d’amélioration continue à partir des appréciations et réclamations, et analyse des risques sur la qualité des formations.</t>
  </si>
  <si>
    <t xml:space="preserve">CFA : l’analyse des risques couvre la gestion des absences, des compétences, des partenariats et du modèle économique.</t>
  </si>
  <si>
    <t xml:space="preserve">Lecture : « Majeure seulement » signifie que le non-respect, même partiel, entraîne une non-conformité majeure. « Mineure ou majeure » : mineure en cas de respect partiel de l’attendu, majeure s’il n’est pas du tout respecté.</t>
  </si>
  <si>
    <t xml:space="preserve">Nouvel entrant : formalisation du processus vérifiée à l’audit initial, mise en œuvre effective vérifiée à l’audit de surveillance (première année d’activité, ou début d’activité sur une nouvelle catégorie d’actions).</t>
  </si>
  <si>
    <t xml:space="preserve">L’applicabilité par catégorie d’actions vient d’un relevé indicatif des fiches pratiques V10, à confirmer par le guide final. Les arrêtés fixant les seuils des indicateurs 19 et 20 ne sont pas publiés : aucun seuil n’est chiffré dans ce fichier.</t>
  </si>
  <si>
    <t xml:space="preserve">Tableau de preuves : indicateurs 13, 14, 15, 20, 28, 29, 33 et rappels</t>
  </si>
  <si>
    <t xml:space="preserve">42 preuves attendues sont pré-remplies d’après le document de travail V10. Renseignez l’avancement, la preuve dont vous disposez, un responsable et une échéance. Les colonnes vertes se calculent.</t>
  </si>
  <si>
    <t xml:space="preserve">Établissement</t>
  </si>
  <si>
    <t xml:space="preserve">Preuves listées</t>
  </si>
  <si>
    <t xml:space="preserve">Date de référence</t>
  </si>
  <si>
    <t xml:space="preserve">Preuves prêtes</t>
  </si>
  <si>
    <t xml:space="preserve">Responsable du dossier</t>
  </si>
  <si>
    <t xml:space="preserve">En cours</t>
  </si>
  <si>
    <t xml:space="preserve">Non démarrées</t>
  </si>
  <si>
    <t xml:space="preserve">En retard (échéance dépassée)</t>
  </si>
  <si>
    <t xml:space="preserve">Sans responsable</t>
  </si>
  <si>
    <t xml:space="preserve">Part de preuves prêtes (hors sans objet)</t>
  </si>
  <si>
    <t xml:space="preserve">Lignes en jaune clair : preuve nouvelle ou précisée par la V10. Lignes L1 à L6 : vos propres preuves (saisissez le numéro d’indicateur en colonne B pour récupérer la pondération). Dans le modèle vierge, la date de référence est la date du jour.</t>
  </si>
  <si>
    <t xml:space="preserve">1. L’indicateur</t>
  </si>
  <si>
    <t xml:space="preserve">2. La preuve attendue</t>
  </si>
  <si>
    <t xml:space="preserve">3. Où vous en êtes</t>
  </si>
  <si>
    <t xml:space="preserve">4. Alerte</t>
  </si>
  <si>
    <t xml:space="preserve">N°</t>
  </si>
  <si>
    <t xml:space="preserve">V10</t>
  </si>
  <si>
    <t xml:space="preserve">Preuve attendue (d’après le document de travail, reformulée)</t>
  </si>
  <si>
    <t xml:space="preserve">Précision ou nouveauté V10</t>
  </si>
  <si>
    <t xml:space="preserve">Avancement</t>
  </si>
  <si>
    <t xml:space="preserve">Preuve disponible (document, référence, emplacement)</t>
  </si>
  <si>
    <t xml:space="preserve">Responsable</t>
  </si>
  <si>
    <t xml:space="preserve">Échéance</t>
  </si>
  <si>
    <t xml:space="preserve">Dernière mise à jour</t>
  </si>
  <si>
    <t xml:space="preserve">Alerte</t>
  </si>
  <si>
    <t xml:space="preserve">13.1</t>
  </si>
  <si>
    <t xml:space="preserve">Livret de suivi de l’apprentissage ou guide de l’apprenant, avec des éléments montrant l’évolution des missions confiées en entreprise.</t>
  </si>
  <si>
    <t xml:space="preserve">13.2</t>
  </si>
  <si>
    <t xml:space="preserve">Calendrier de l’alternance et plan d’articulation des apprentissages entre le centre de formation et l’entreprise.</t>
  </si>
  <si>
    <t xml:space="preserve">Nouveaux entrants : processus formalisé à l’audit initial, mise en œuvre à l’audit de surveillance.</t>
  </si>
  <si>
    <t xml:space="preserve">13.3</t>
  </si>
  <si>
    <t xml:space="preserve">Au moins une visite en entreprise par le référent pédagogique, avec compte rendu.</t>
  </si>
  <si>
    <t xml:space="preserve">Précision CFA. En formation à distance : échanges et outils de suivi dématérialisés.</t>
  </si>
  <si>
    <t xml:space="preserve">13.4</t>
  </si>
  <si>
    <t xml:space="preserve">Référent unique identifié pour le suivi des échanges avec l’alternant et l’entreprise ; contrats d’apprentissage ou de professionnalisation.</t>
  </si>
  <si>
    <t xml:space="preserve">13.5</t>
  </si>
  <si>
    <t xml:space="preserve">Prise en compte effective des retours des maîtres d’apprentissage et des enjeux de santé et sécurité au travail (outil de capitalisation des retours d’expérience).</t>
  </si>
  <si>
    <t xml:space="preserve">Précision CFA.</t>
  </si>
  <si>
    <t xml:space="preserve">14.1</t>
  </si>
  <si>
    <t xml:space="preserve">Actions d’accompagnement socio-professionnel, éducatif et de citoyenneté : liste des intervenants sociaux, aides, ateliers, dispositif d’accompagnement dans le centre (restauration, foyer, internat).</t>
  </si>
  <si>
    <t xml:space="preserve">Nouveaux entrants : accompagnement formalisé à l’audit initial.</t>
  </si>
  <si>
    <t xml:space="preserve">14.2</t>
  </si>
  <si>
    <t xml:space="preserve">Procédure formalisée de traitement sans délai des situations de rupture liées à des violences ou à des discriminations, en formation ou en entreprise d’accueil : signalement, accompagnement de l’apprenti, lien avec les autorités compétentes.</t>
  </si>
  <si>
    <t xml:space="preserve">Nouveau en V10.</t>
  </si>
  <si>
    <t xml:space="preserve">14.3</t>
  </si>
  <si>
    <t xml:space="preserve">Traces de mise en œuvre de la procédure (cas traités, suites données), dans le respect de la confidentialité.</t>
  </si>
  <si>
    <t xml:space="preserve">Mise en œuvre vérifiée à l’audit de surveillance pour un nouvel entrant.</t>
  </si>
  <si>
    <t xml:space="preserve">15.1</t>
  </si>
  <si>
    <t xml:space="preserve">Supports d’information sur les droits et devoirs de l’apprenti et du salarié et sur la santé et la sécurité : règlement intérieur, livret d’accueil, supports de contractualisation, comptes rendus de réunions d’information collective.</t>
  </si>
  <si>
    <t xml:space="preserve">Information renforcée pour les mineurs.</t>
  </si>
  <si>
    <t xml:space="preserve">15.2</t>
  </si>
  <si>
    <t xml:space="preserve">Information sur les dispositifs d’accompagnement, de prévention et de signalement des violences, du harcèlement moral ou sexuel, des agissements sexistes et des discriminations, et sur les interlocuteurs qui peuvent aider.</t>
  </si>
  <si>
    <t xml:space="preserve">15.3</t>
  </si>
  <si>
    <t xml:space="preserve">Présentation de la mission du médiateur de l’apprentissage et transmission de ses coordonnées à l’apprenti.</t>
  </si>
  <si>
    <t xml:space="preserve">Coordonnées exigées en V10.</t>
  </si>
  <si>
    <t xml:space="preserve">15.4</t>
  </si>
  <si>
    <t xml:space="preserve">Fiche de contact permettant de signaler des dysfonctionnements à l’inspection du travail.</t>
  </si>
  <si>
    <t xml:space="preserve">15.5</t>
  </si>
  <si>
    <t xml:space="preserve">Prévention des violences et du harcèlement organisée dans l’établissement, à sa marge et dans l’entreprise d’accueil.</t>
  </si>
  <si>
    <t xml:space="preserve">Obligation indiquée par le document de travail.</t>
  </si>
  <si>
    <t xml:space="preserve">20.1</t>
  </si>
  <si>
    <t xml:space="preserve">Conseil de perfectionnement : liste des membres (nom et qualité), dernier compte rendu ou procès-verbal ; pour un CFA en création, preuve de constitution en cours.</t>
  </si>
  <si>
    <t xml:space="preserve">20.2</t>
  </si>
  <si>
    <t xml:space="preserve">Personnes dédiées à l’appui à la mobilité nationale et internationale : noms, qualité, actions menées.</t>
  </si>
  <si>
    <t xml:space="preserve">20.3</t>
  </si>
  <si>
    <t xml:space="preserve">Référent handicap : nom, contact, procès-verbal de nomination, actions menées pour les publics en situation de handicap.</t>
  </si>
  <si>
    <t xml:space="preserve">20.4</t>
  </si>
  <si>
    <t xml:space="preserve">Gouvernance : composition et périodicité des instances, représentation des apprentis, des formateurs et des entreprises, comptes rendus, règlement intérieur et règlement des études.</t>
  </si>
  <si>
    <t xml:space="preserve">Nouveau en V10 : qualité du pilotage et participation à la gouvernance.</t>
  </si>
  <si>
    <t xml:space="preserve">20.5</t>
  </si>
  <si>
    <t xml:space="preserve">Méthode de supervision pédagogique renforcée si la part d’heures d’enseignement assurées par des intervenants permanents est sous le seuil fixé par arrêté : plan de tutorat, points de suivi rapprochés, éléments de mise en œuvre.</t>
  </si>
  <si>
    <t xml:space="preserve">Nouveau en V10. Seuil non publié : voir le bloc de l’onglet Synthèse.</t>
  </si>
  <si>
    <t xml:space="preserve">28.1</t>
  </si>
  <si>
    <t xml:space="preserve">Liste des entreprises partenaires et conventions de partenariat.</t>
  </si>
  <si>
    <t xml:space="preserve">28.2</t>
  </si>
  <si>
    <t xml:space="preserve">Comités de pilotage et comptes rendus de réunions avec les partenaires socio-économiques (entreprises, chambres consulaires, branches, service public de l’emploi…).</t>
  </si>
  <si>
    <t xml:space="preserve">28.3</t>
  </si>
  <si>
    <t xml:space="preserve">Éléments de co-construction de l’ingénierie de formation avec des entreprises (livret d’alternance, informations sur les partenariats, contacts du réseau du service public de l’emploi).</t>
  </si>
  <si>
    <t xml:space="preserve">29.1</t>
  </si>
  <si>
    <t xml:space="preserve">Actions favorisant l’insertion professionnelle : salon d’orientation, visites d’entreprises, ateliers CV et lettre de motivation, aide à la recherche d’emploi, réseau d’anciens.</t>
  </si>
  <si>
    <t xml:space="preserve">29.2</t>
  </si>
  <si>
    <t xml:space="preserve">Actions de promotion de la poursuite d’études et information sur les compétitions des métiers.</t>
  </si>
  <si>
    <t xml:space="preserve">29.3</t>
  </si>
  <si>
    <t xml:space="preserve">Partenariats avec des acteurs de l’insertion et de l’emploi, des lycées professionnels et le monde professionnel ; diffusion des offres d’apprentissage et d’emploi.</t>
  </si>
  <si>
    <t xml:space="preserve">29.4</t>
  </si>
  <si>
    <t xml:space="preserve">Liens locaux démontrés avec France Travail, le service public de l’orientation ou les branches professionnelles.</t>
  </si>
  <si>
    <t xml:space="preserve">Obligation spécifique du document de travail.</t>
  </si>
  <si>
    <t xml:space="preserve">33.1</t>
  </si>
  <si>
    <t xml:space="preserve">Dispositif d’évaluation des contenus et des enseignements par les apprenants, distinct du recueil général de satisfaction (questionnaire dédié, entretiens, instances d’apprentis).</t>
  </si>
  <si>
    <t xml:space="preserve">33.2</t>
  </si>
  <si>
    <t xml:space="preserve">Document de transmission des résultats aux équipes pédagogiques.</t>
  </si>
  <si>
    <t xml:space="preserve">33.3</t>
  </si>
  <si>
    <t xml:space="preserve">Démarche d’amélioration continue formalisée à partir de ces évaluations : plan d’actions, travaux d’amélioration.</t>
  </si>
  <si>
    <t xml:space="preserve">33.4</t>
  </si>
  <si>
    <t xml:space="preserve">Mesure périodique de l’efficacité de la démarche : retours périodiques des équipes pédagogiques, suivi des actions.</t>
  </si>
  <si>
    <t xml:space="preserve">1.1</t>
  </si>
  <si>
    <t xml:space="preserve">Supports d’information publics (site, catalogue, devis, conditions générales) : type de reconnaissance délivrée, modalités pédagogiques, financement, accès, accessibilité handicap.</t>
  </si>
  <si>
    <t xml:space="preserve">Modifié en V10.</t>
  </si>
  <si>
    <t xml:space="preserve">1.2</t>
  </si>
  <si>
    <t xml:space="preserve">Absence de mention de nature à induire en erreur : conditions d’accès, contenu, modalités pédagogiques, financement, droits ou absence de droits de poursuite d’études.</t>
  </si>
  <si>
    <t xml:space="preserve">2.1</t>
  </si>
  <si>
    <t xml:space="preserve">Indicateurs de résultats obligatoires publiés par les ministères, avec information sur leur mise à disposition ; indicateurs propres et modalités de calcul si des données manquent.</t>
  </si>
  <si>
    <t xml:space="preserve">Modifié en V10 (modalités de calcul).</t>
  </si>
  <si>
    <t xml:space="preserve">3.1</t>
  </si>
  <si>
    <t xml:space="preserve">Formations certifiantes : taux d’obtention relié au taux de présentation, blocs de compétences, équivalences, passerelles, poursuites d’études, débouchés.</t>
  </si>
  <si>
    <t xml:space="preserve">Modifié en V10 (poursuites d’études).</t>
  </si>
  <si>
    <t xml:space="preserve">12.1</t>
  </si>
  <si>
    <t xml:space="preserve">Procédure de prévention et de traitement des violences, du harcèlement et des discriminations portée à la connaissance des apprenants et du personnel ; référent désigné ; traçabilité des signalements.</t>
  </si>
  <si>
    <t xml:space="preserve">Modifié en V10, formations de plus de 2 jours.</t>
  </si>
  <si>
    <t xml:space="preserve">12.2</t>
  </si>
  <si>
    <t xml:space="preserve">Accompagnement avec le service public de l’emploi : prévenir ou résoudre les difficultés sociales et matérielles, orienter les apprentis qui interrompent leur formation, les aider à trouver une autre entreprise.</t>
  </si>
  <si>
    <t xml:space="preserve">19.1</t>
  </si>
  <si>
    <t xml:space="preserve">Modules à distance : suivi de l’effectivité (relances en cas d’inactivité prolongée, alertes de décrochage, statistiques de connexion ou d’avancement).</t>
  </si>
  <si>
    <t xml:space="preserve">19.2</t>
  </si>
  <si>
    <t xml:space="preserve">Référents pédagogiques par formation, avec fiches de poste ou contrats, au-delà du nombre d’intervenants fixé par arrêté.</t>
  </si>
  <si>
    <t xml:space="preserve">Arrêté non publié : ne pas chiffrer.</t>
  </si>
  <si>
    <t xml:space="preserve">27.1</t>
  </si>
  <si>
    <t xml:space="preserve">Contrats de sous-traitance ou de portage avec traçabilité de la conformité au référentiel ; justificatifs remis par les sous-traitants.</t>
  </si>
  <si>
    <t xml:space="preserve">30.1</t>
  </si>
  <si>
    <t xml:space="preserve">Appréciations recueillies auprès des apprentis, des équipes pédagogiques, des entreprises et, le cas échéant, des financeurs (au moins une fois par an ou selon leurs modalités).</t>
  </si>
  <si>
    <t xml:space="preserve">Modifié en V10 (financeurs).</t>
  </si>
  <si>
    <t xml:space="preserve">30.2</t>
  </si>
  <si>
    <t xml:space="preserve">Dispositif de médiation au sein de l’organisme, actif et visible.</t>
  </si>
  <si>
    <t xml:space="preserve">32.1</t>
  </si>
  <si>
    <t xml:space="preserve">Mesures d’amélioration continue issues des appréciations et des réclamations (tableau de suivi).</t>
  </si>
  <si>
    <t xml:space="preserve">32.2</t>
  </si>
  <si>
    <t xml:space="preserve">Analyse des risques sur la qualité des formations : gestion des absences, des compétences, des partenariats et du modèle économique.</t>
  </si>
  <si>
    <t xml:space="preserve">Nouveau en V10 pour l’analyse des risques.</t>
  </si>
  <si>
    <t xml:space="preserve">L1</t>
  </si>
  <si>
    <t xml:space="preserve">L2</t>
  </si>
  <si>
    <t xml:space="preserve">L3</t>
  </si>
  <si>
    <t xml:space="preserve">L4</t>
  </si>
  <si>
    <t xml:space="preserve">L5</t>
  </si>
  <si>
    <t xml:space="preserve">L6</t>
  </si>
  <si>
    <t xml:space="preserve">K-li-T · Modèle Qualiopi V10 · Synthèse par indicateur</t>
  </si>
  <si>
    <t xml:space="preserve">Synthèse par indicateur</t>
  </si>
  <si>
    <t xml:space="preserve">Synthèse calculée à partir de l’onglet « Preuves » : une ligne par indicateur, avec la lecture de la pondération.</t>
  </si>
  <si>
    <t xml:space="preserve">Prêtes</t>
  </si>
  <si>
    <t xml:space="preserve">Sans objet</t>
  </si>
  <si>
    <t xml:space="preserve">Part prête</t>
  </si>
  <si>
    <t xml:space="preserve">En retard</t>
  </si>
  <si>
    <t xml:space="preserve">Lecture</t>
  </si>
  <si>
    <t xml:space="preserve">Total</t>
  </si>
  <si>
    <t xml:space="preserve">Indicateurs 19 et 20 : seuils fixés par arrêté (non publiés à la date de ce modèle)</t>
  </si>
  <si>
    <t xml:space="preserve">Aucun seuil n’est prérempli. Quand l’arrêté du ministre chargé de la formation professionnelle sera publié, saisissez le seuil dans la cellule prévue : la lecture se met à jour.</t>
  </si>
  <si>
    <t xml:space="preserve">Indicateur 20 : proportion des heures d’enseignement assurées par des intervenants permanents</t>
  </si>
  <si>
    <t xml:space="preserve">Heures d’enseignement de l’année (toutes formations)</t>
  </si>
  <si>
    <t xml:space="preserve">dont heures assurées par des intervenants permanents</t>
  </si>
  <si>
    <t xml:space="preserve">Proportion calculée</t>
  </si>
  <si>
    <t xml:space="preserve">Seuil fixé par arrêté, en % (à renseigner à la parution)</t>
  </si>
  <si>
    <t xml:space="preserve">Indicateur 19 : référent pédagogique par formation au-delà d’un nombre d’intervenants</t>
  </si>
  <si>
    <t xml:space="preserve">Seuil fixé par arrêté, en nombre d’intervenants (à renseigner à la parution)</t>
  </si>
  <si>
    <t xml:space="preserve">Formation</t>
  </si>
  <si>
    <t xml:space="preserve">Intervenants</t>
  </si>
  <si>
    <t xml:space="preserve">Référent pédagogique désigné ?</t>
  </si>
  <si>
    <t xml:space="preserve">Tableau de preuves : indicateurs 13, 14, 15, 20, 28, 29, 33 et rappels (exemple fictif)</t>
  </si>
  <si>
    <t xml:space="preserve">Un CFA fictif de 260 apprentis. Les 42 preuves attendues sont pré-remplies ; l’avancement, les preuves disponibles, les responsables et les échéances sont fictifs, à la date de référence du 22/10/2026. Les alertes se calculent.</t>
  </si>
  <si>
    <t xml:space="preserve">CFA fictif (association, 260 apprentis)</t>
  </si>
  <si>
    <t xml:space="preserve">Directrice pédagogique</t>
  </si>
  <si>
    <t xml:space="preserve">Prête</t>
  </si>
  <si>
    <t xml:space="preserve">Livret de l’apprenti 2026-2027, version 3, six exemplaires remplis</t>
  </si>
  <si>
    <t xml:space="preserve">Calendrier par filière, plan d’articulation validé en conseil pédagogique</t>
  </si>
  <si>
    <t xml:space="preserve">Douze visites faites sur vingt-six apprentis, comptes rendus dans le logiciel de suivi</t>
  </si>
  <si>
    <t xml:space="preserve">Référents pédagogiques</t>
  </si>
  <si>
    <t xml:space="preserve">Liste des référents par apprenti, contrats signés</t>
  </si>
  <si>
    <t xml:space="preserve">Responsable administratif</t>
  </si>
  <si>
    <t xml:space="preserve">Retours de neuf maîtres d’apprentissage, grille de capitalisation à créer</t>
  </si>
  <si>
    <t xml:space="preserve">Responsable alternance</t>
  </si>
  <si>
    <t xml:space="preserve">Liste des intervenants sociaux, convention avec le foyer, ateliers de l’année</t>
  </si>
  <si>
    <t xml:space="preserve">Responsable vie scolaire</t>
  </si>
  <si>
    <t xml:space="preserve">Projet de procédure rédigé, circuit de signalement à valider</t>
  </si>
  <si>
    <t xml:space="preserve">Direction</t>
  </si>
  <si>
    <t xml:space="preserve">Non démarré</t>
  </si>
  <si>
    <t xml:space="preserve">À tracer dès la validation de la procédure</t>
  </si>
  <si>
    <t xml:space="preserve">Règlement intérieur, livret d’accueil 2026-2027, compte rendu de la réunion de rentrée</t>
  </si>
  <si>
    <t xml:space="preserve">Affiche faite, paragraphe du livret à compléter</t>
  </si>
  <si>
    <t xml:space="preserve">Fiche de contact du médiateur insérée dans le livret</t>
  </si>
  <si>
    <t xml:space="preserve">Plan de prévention de l’établissement fait, entreprise d’accueil à intégrer</t>
  </si>
  <si>
    <t xml:space="preserve">Liste des onze membres, procès-verbal du conseil de juin 2026</t>
  </si>
  <si>
    <t xml:space="preserve">Directrice</t>
  </si>
  <si>
    <t xml:space="preserve">Référente mobilité nommée, bilan des mobilités de l’année</t>
  </si>
  <si>
    <t xml:space="preserve">Note de nomination, fiche de mission, suivis d’aménagement</t>
  </si>
  <si>
    <t xml:space="preserve">Représentation des apprentis à confirmer pour le prochain conseil</t>
  </si>
  <si>
    <t xml:space="preserve">À préparer en attendant l’arrêté</t>
  </si>
  <si>
    <t xml:space="preserve">Liste des entreprises partenaires, conventions signées</t>
  </si>
  <si>
    <t xml:space="preserve">Comptes rendus des deux comités de pilotage 2025-2026</t>
  </si>
  <si>
    <t xml:space="preserve">Deux référentiels co-construits avec une branche, à documenter</t>
  </si>
  <si>
    <t xml:space="preserve">Salon des métiers de mars 2026, ateliers CV, visites d’entreprises</t>
  </si>
  <si>
    <t xml:space="preserve">Responsable insertion</t>
  </si>
  <si>
    <t xml:space="preserve">Journée de la poursuite d’études, affichage des compétitions des métiers</t>
  </si>
  <si>
    <t xml:space="preserve">Deux conventions signées, diffusion des offres à structurer</t>
  </si>
  <si>
    <t xml:space="preserve">Comptes rendus de rencontres avec France Travail et la mission locale</t>
  </si>
  <si>
    <t xml:space="preserve">Questionnaire d’évaluation des enseignements testé sur deux classes</t>
  </si>
  <si>
    <t xml:space="preserve">Responsable qualité</t>
  </si>
  <si>
    <t xml:space="preserve">Site et catalogue 2026-2027 contrôlés le 12 octobre</t>
  </si>
  <si>
    <t xml:space="preserve">Chargée de communication</t>
  </si>
  <si>
    <t xml:space="preserve">Deux pages du site à reformuler</t>
  </si>
  <si>
    <t xml:space="preserve">Page « Nos résultats » avec renvoi vers le site de diffusion national</t>
  </si>
  <si>
    <t xml:space="preserve">Taux calculés pour trois diplômes sur quatre</t>
  </si>
  <si>
    <t xml:space="preserve">Procédure en cours de rédaction, référent à désigner</t>
  </si>
  <si>
    <t xml:space="preserve">Protocole de ré-orientation, liste des entreprises relais</t>
  </si>
  <si>
    <t xml:space="preserve">Aucun module à distance dans les formations proposées</t>
  </si>
  <si>
    <t xml:space="preserve">Direction pédagogique</t>
  </si>
  <si>
    <t xml:space="preserve">Liste des référents par formation à préparer à la parution de l’arrêté</t>
  </si>
  <si>
    <t xml:space="preserve">Trois contrats de sous-traitance avec clause qualité annexée</t>
  </si>
  <si>
    <t xml:space="preserve">Enquêtes apprentis et entreprises faites ; financeurs à solliciter avant fin décembre</t>
  </si>
  <si>
    <t xml:space="preserve">Affiche et adresse dédiée à la médiation, deux saisines traitées</t>
  </si>
  <si>
    <t xml:space="preserve">Tableau de suivi des actions d’amélioration</t>
  </si>
  <si>
    <t xml:space="preserve">Absences et partenariats rédigés ; compétences et modèle économique à faire</t>
  </si>
  <si>
    <t xml:space="preserve">Synthèse par indicateur (exemple fictif)</t>
  </si>
  <si>
    <t xml:space="preserve">Synthèse calculée à partir de l’onglet « Exemple preuves » : preuves prêtes, en cours, non démarrées et en retard par indicateur.</t>
  </si>
  <si>
    <t xml:space="preserve">Formation A (BTS tertiaire)</t>
  </si>
  <si>
    <t xml:space="preserve">Formation B (titre professionnel)</t>
  </si>
  <si>
    <t xml:space="preserve">Formation C (bac professionnel)</t>
  </si>
  <si>
    <t xml:space="preserve">Formation D (CAP)</t>
  </si>
  <si>
    <t xml:space="preserve">K-li-T · Listes déroulantes (modifiables)</t>
  </si>
  <si>
    <t xml:space="preserve">Ces listes alimentent les menus déroulants des autres onglets. Vous pouvez en modifier le contenu.</t>
  </si>
</sst>
</file>

<file path=xl/styles.xml><?xml version="1.0" encoding="utf-8"?>
<styleSheet xmlns="http://schemas.openxmlformats.org/spreadsheetml/2006/main">
  <numFmts count="6">
    <numFmt numFmtId="164" formatCode="General"/>
    <numFmt numFmtId="165" formatCode="General"/>
    <numFmt numFmtId="166" formatCode="dd/mm/yyyy"/>
    <numFmt numFmtId="167" formatCode="0%"/>
    <numFmt numFmtId="168" formatCode="#,##0"/>
    <numFmt numFmtId="169" formatCode="0.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9"/>
      <color rgb="FFFFFFFF"/>
      <name val="Arial"/>
      <family val="0"/>
      <charset val="1"/>
    </font>
    <font>
      <b val="true"/>
      <sz val="10"/>
      <color rgb="FF1A1816"/>
      <name val="Arial"/>
      <family val="0"/>
      <charset val="1"/>
    </font>
  </fonts>
  <fills count="9">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
      <patternFill patternType="solid">
        <fgColor rgb="FF1D9E75"/>
        <bgColor rgb="FF008080"/>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11"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11" fillId="4"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left" vertical="top" textRotation="0" wrapText="true" indent="0" shrinkToFit="false"/>
      <protection locked="true" hidden="false"/>
    </xf>
    <xf numFmtId="167" fontId="11" fillId="4" borderId="2" xfId="0" applyFont="true" applyBorder="true" applyAlignment="true" applyProtection="false">
      <alignment horizontal="center" vertical="top" textRotation="0" wrapText="true" indent="0" shrinkToFit="false"/>
      <protection locked="true" hidden="false"/>
    </xf>
    <xf numFmtId="164" fontId="10" fillId="6" borderId="2" xfId="0" applyFont="true" applyBorder="true" applyAlignment="true" applyProtection="false">
      <alignment horizontal="center" vertical="center" textRotation="0" wrapText="false" indent="0" shrinkToFit="false"/>
      <protection locked="true" hidden="false"/>
    </xf>
    <xf numFmtId="164" fontId="10" fillId="7" borderId="2" xfId="0" applyFont="true" applyBorder="true" applyAlignment="true" applyProtection="false">
      <alignment horizontal="center" vertical="center" textRotation="0" wrapText="fals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4" fillId="8" borderId="2" xfId="0" applyFont="true" applyBorder="true" applyAlignment="true" applyProtection="false">
      <alignment horizontal="left" vertical="top" textRotation="0" wrapText="true" indent="0" shrinkToFit="false"/>
      <protection locked="true" hidden="false"/>
    </xf>
    <xf numFmtId="168" fontId="6" fillId="3" borderId="2" xfId="0" applyFont="true" applyBorder="true" applyAlignment="true" applyProtection="false">
      <alignment horizontal="center" vertical="top" textRotation="0" wrapText="true" indent="0" shrinkToFit="false"/>
      <protection locked="true" hidden="false"/>
    </xf>
    <xf numFmtId="164" fontId="11" fillId="4" borderId="2" xfId="0" applyFont="true" applyBorder="true" applyAlignment="true" applyProtection="false">
      <alignment horizontal="left" vertical="center" textRotation="0" wrapText="true" indent="0" shrinkToFit="false"/>
      <protection locked="true" hidden="false"/>
    </xf>
    <xf numFmtId="169" fontId="6" fillId="4" borderId="2" xfId="0" applyFont="true" applyBorder="true" applyAlignment="true" applyProtection="false">
      <alignment horizontal="center" vertical="top" textRotation="0" wrapText="true" indent="0" shrinkToFit="false"/>
      <protection locked="true" hidden="false"/>
    </xf>
    <xf numFmtId="169" fontId="6" fillId="3"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FFFFFF"/>
      </font>
      <fill>
        <patternFill>
          <bgColor rgb="FF1D9E75"/>
        </patternFill>
      </fill>
    </dxf>
    <dxf>
      <font>
        <name val="Arial"/>
        <charset val="1"/>
        <family val="0"/>
        <b val="1"/>
        <color rgb="FF1A1816"/>
      </font>
      <fill>
        <patternFill>
          <bgColor rgb="FFFDEFC8"/>
        </patternFill>
      </fill>
    </dxf>
    <dxf>
      <font>
        <name val="Arial"/>
        <charset val="1"/>
        <family val="0"/>
        <b val="1"/>
        <color rgb="FFB83E24"/>
      </font>
      <fill>
        <patternFill>
          <bgColor rgb="FFFBE6DF"/>
        </patternFill>
      </fill>
    </dxf>
    <dxf>
      <font>
        <name val="Arial"/>
        <charset val="1"/>
        <family val="0"/>
        <color rgb="FF1A1816"/>
      </font>
      <fill>
        <patternFill>
          <bgColor rgb="FFFDEFC8"/>
        </patternFill>
      </fill>
    </dxf>
    <dxf>
      <font>
        <name val="Arial"/>
        <charset val="1"/>
        <family val="0"/>
        <b val="1"/>
        <color rgb="FF137252"/>
      </font>
      <fill>
        <patternFill>
          <bgColor rgb="FFDCF1E9"/>
        </patternFill>
      </fill>
    </dxf>
    <dxf>
      <font>
        <name val="Arial"/>
        <charset val="1"/>
        <family val="0"/>
        <color rgb="FF5F5850"/>
      </font>
      <fill>
        <patternFill>
          <bgColor rgb="FFE6E0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43.5"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43.5" hidden="false" customHeight="true" outlineLevel="0" collapsed="false">
      <c r="B16" s="4" t="s">
        <v>11</v>
      </c>
    </row>
    <row r="17" customFormat="false" ht="30" hidden="false" customHeight="true" outlineLevel="0" collapsed="false">
      <c r="B17" s="4" t="s">
        <v>12</v>
      </c>
    </row>
    <row r="18" customFormat="false" ht="30" hidden="false" customHeight="true" outlineLevel="0" collapsed="false">
      <c r="B18" s="4" t="s">
        <v>13</v>
      </c>
    </row>
    <row r="19" customFormat="false" ht="30" hidden="false" customHeight="true" outlineLevel="0" collapsed="false">
      <c r="B19" s="4" t="s">
        <v>14</v>
      </c>
    </row>
    <row r="21" customFormat="false" ht="19.5" hidden="false" customHeight="true" outlineLevel="0" collapsed="false">
      <c r="B21" s="5" t="s">
        <v>15</v>
      </c>
    </row>
    <row r="22" customFormat="false" ht="43.5" hidden="false" customHeight="true" outlineLevel="0" collapsed="false">
      <c r="B22" s="4" t="s">
        <v>16</v>
      </c>
    </row>
    <row r="24" customFormat="false" ht="19.5" hidden="false" customHeight="true" outlineLevel="0" collapsed="false">
      <c r="B24" s="5" t="s">
        <v>17</v>
      </c>
    </row>
    <row r="25" customFormat="false" ht="18" hidden="false" customHeight="true" outlineLevel="0" collapsed="false">
      <c r="B25" s="6" t="s">
        <v>18</v>
      </c>
    </row>
    <row r="26" customFormat="false" ht="18" hidden="false" customHeight="true" outlineLevel="0" collapsed="false">
      <c r="B26" s="7" t="s">
        <v>19</v>
      </c>
    </row>
    <row r="27" customFormat="false" ht="18" hidden="false" customHeight="true" outlineLevel="0" collapsed="false">
      <c r="B27" s="8" t="s">
        <v>20</v>
      </c>
    </row>
    <row r="29" customFormat="false" ht="19.5" hidden="false" customHeight="true" outlineLevel="0" collapsed="false">
      <c r="B29" s="5" t="s">
        <v>21</v>
      </c>
    </row>
    <row r="30" customFormat="false" ht="30" hidden="false" customHeight="true" outlineLevel="0" collapsed="false">
      <c r="B30" s="4" t="s">
        <v>22</v>
      </c>
    </row>
    <row r="31" customFormat="false" ht="30" hidden="false" customHeight="true" outlineLevel="0" collapsed="false">
      <c r="B31" s="4" t="s">
        <v>23</v>
      </c>
    </row>
    <row r="32" customFormat="false" ht="30" hidden="false" customHeight="true" outlineLevel="0" collapsed="false">
      <c r="B32" s="4" t="s">
        <v>24</v>
      </c>
    </row>
    <row r="33" customFormat="false" ht="16.5" hidden="false" customHeight="true" outlineLevel="0" collapsed="false">
      <c r="B33" s="4" t="s">
        <v>25</v>
      </c>
    </row>
    <row r="34" customFormat="false" ht="16.5" hidden="false" customHeight="true" outlineLevel="0" collapsed="false">
      <c r="B34" s="4" t="s">
        <v>26</v>
      </c>
    </row>
    <row r="36" customFormat="false" ht="19.5" hidden="false" customHeight="true" outlineLevel="0" collapsed="false">
      <c r="B36" s="5" t="s">
        <v>27</v>
      </c>
    </row>
    <row r="37" customFormat="false" ht="16.5" hidden="false" customHeight="true" outlineLevel="0" collapsed="false">
      <c r="B37" s="4" t="s">
        <v>28</v>
      </c>
    </row>
    <row r="39" customFormat="false" ht="43.5" hidden="false" customHeight="true" outlineLevel="0" collapsed="false">
      <c r="B39" s="9" t="s">
        <v>29</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5"/>
    <col collapsed="false" customWidth="true" hidden="false" outlineLevel="0" max="3" min="3" style="0" width="62"/>
    <col collapsed="false" customWidth="true" hidden="false" outlineLevel="0" max="4" min="4" style="0" width="11"/>
    <col collapsed="false" customWidth="true" hidden="false" outlineLevel="0" max="5" min="5" style="0" width="17"/>
    <col collapsed="false" customWidth="true" hidden="false" outlineLevel="0" max="6" min="6" style="0" width="14"/>
    <col collapsed="false" customWidth="true" hidden="false" outlineLevel="0" max="7" min="7" style="0" width="11"/>
    <col collapsed="false" customWidth="true" hidden="false" outlineLevel="0" max="8" min="8" style="0" width="76"/>
  </cols>
  <sheetData>
    <row r="1" customFormat="false" ht="21.75" hidden="false" customHeight="true" outlineLevel="0" collapsed="false">
      <c r="A1" s="1" t="s">
        <v>30</v>
      </c>
      <c r="B1" s="2"/>
      <c r="C1" s="2"/>
      <c r="D1" s="2"/>
      <c r="E1" s="2"/>
      <c r="F1" s="2"/>
      <c r="G1" s="2"/>
      <c r="H1" s="2"/>
    </row>
    <row r="2" customFormat="false" ht="25.5" hidden="false" customHeight="true" outlineLevel="0" collapsed="false">
      <c r="A2" s="3" t="s">
        <v>31</v>
      </c>
    </row>
    <row r="3" customFormat="false" ht="30" hidden="false" customHeight="true" outlineLevel="0" collapsed="false">
      <c r="A3" s="10" t="s">
        <v>32</v>
      </c>
      <c r="B3" s="10"/>
      <c r="C3" s="10"/>
      <c r="D3" s="10"/>
      <c r="E3" s="10"/>
      <c r="F3" s="10"/>
      <c r="G3" s="10"/>
      <c r="H3" s="10"/>
    </row>
    <row r="4" customFormat="false" ht="33.75" hidden="false" customHeight="true" outlineLevel="0" collapsed="false">
      <c r="A4" s="11" t="s">
        <v>33</v>
      </c>
      <c r="B4" s="11" t="s">
        <v>34</v>
      </c>
      <c r="C4" s="11" t="s">
        <v>35</v>
      </c>
      <c r="D4" s="11" t="s">
        <v>36</v>
      </c>
      <c r="E4" s="11" t="s">
        <v>37</v>
      </c>
      <c r="F4" s="11" t="s">
        <v>38</v>
      </c>
      <c r="G4" s="11" t="s">
        <v>39</v>
      </c>
      <c r="H4" s="11" t="s">
        <v>40</v>
      </c>
    </row>
    <row r="5" customFormat="false" ht="57" hidden="false" customHeight="true" outlineLevel="0" collapsed="false">
      <c r="A5" s="12" t="n">
        <v>13</v>
      </c>
      <c r="B5" s="13" t="s">
        <v>41</v>
      </c>
      <c r="C5" s="13" t="s">
        <v>42</v>
      </c>
      <c r="D5" s="14" t="s">
        <v>43</v>
      </c>
      <c r="E5" s="14" t="s">
        <v>44</v>
      </c>
      <c r="F5" s="14" t="s">
        <v>45</v>
      </c>
      <c r="G5" s="14" t="s">
        <v>46</v>
      </c>
      <c r="H5" s="13" t="s">
        <v>47</v>
      </c>
    </row>
    <row r="6" customFormat="false" ht="69.75" hidden="false" customHeight="true" outlineLevel="0" collapsed="false">
      <c r="A6" s="12" t="n">
        <v>14</v>
      </c>
      <c r="B6" s="13" t="s">
        <v>41</v>
      </c>
      <c r="C6" s="13" t="s">
        <v>48</v>
      </c>
      <c r="D6" s="14" t="s">
        <v>49</v>
      </c>
      <c r="E6" s="14" t="s">
        <v>50</v>
      </c>
      <c r="F6" s="14" t="s">
        <v>51</v>
      </c>
      <c r="G6" s="14" t="s">
        <v>46</v>
      </c>
      <c r="H6" s="13" t="s">
        <v>52</v>
      </c>
    </row>
    <row r="7" customFormat="false" ht="82.5" hidden="false" customHeight="true" outlineLevel="0" collapsed="false">
      <c r="A7" s="12" t="n">
        <v>15</v>
      </c>
      <c r="B7" s="13" t="s">
        <v>41</v>
      </c>
      <c r="C7" s="13" t="s">
        <v>53</v>
      </c>
      <c r="D7" s="14" t="s">
        <v>49</v>
      </c>
      <c r="E7" s="14" t="s">
        <v>50</v>
      </c>
      <c r="F7" s="14" t="s">
        <v>51</v>
      </c>
      <c r="G7" s="14" t="s">
        <v>54</v>
      </c>
      <c r="H7" s="13" t="s">
        <v>55</v>
      </c>
    </row>
    <row r="8" customFormat="false" ht="69.75" hidden="false" customHeight="true" outlineLevel="0" collapsed="false">
      <c r="A8" s="12" t="n">
        <v>20</v>
      </c>
      <c r="B8" s="13" t="s">
        <v>41</v>
      </c>
      <c r="C8" s="13" t="s">
        <v>56</v>
      </c>
      <c r="D8" s="14" t="s">
        <v>49</v>
      </c>
      <c r="E8" s="14" t="s">
        <v>50</v>
      </c>
      <c r="F8" s="14" t="s">
        <v>51</v>
      </c>
      <c r="G8" s="14" t="s">
        <v>54</v>
      </c>
      <c r="H8" s="13" t="s">
        <v>57</v>
      </c>
    </row>
    <row r="9" customFormat="false" ht="57" hidden="false" customHeight="true" outlineLevel="0" collapsed="false">
      <c r="A9" s="12" t="n">
        <v>28</v>
      </c>
      <c r="B9" s="13" t="s">
        <v>41</v>
      </c>
      <c r="C9" s="13" t="s">
        <v>58</v>
      </c>
      <c r="D9" s="14" t="s">
        <v>43</v>
      </c>
      <c r="E9" s="14" t="s">
        <v>44</v>
      </c>
      <c r="F9" s="14" t="s">
        <v>45</v>
      </c>
      <c r="G9" s="14" t="s">
        <v>54</v>
      </c>
      <c r="H9" s="13" t="s">
        <v>59</v>
      </c>
    </row>
    <row r="10" customFormat="false" ht="43.5" hidden="false" customHeight="true" outlineLevel="0" collapsed="false">
      <c r="A10" s="12" t="n">
        <v>29</v>
      </c>
      <c r="B10" s="13" t="s">
        <v>41</v>
      </c>
      <c r="C10" s="13" t="s">
        <v>60</v>
      </c>
      <c r="D10" s="14" t="s">
        <v>43</v>
      </c>
      <c r="E10" s="14" t="s">
        <v>50</v>
      </c>
      <c r="F10" s="14" t="s">
        <v>51</v>
      </c>
      <c r="G10" s="14" t="s">
        <v>54</v>
      </c>
      <c r="H10" s="13" t="s">
        <v>61</v>
      </c>
    </row>
    <row r="11" customFormat="false" ht="69.75" hidden="false" customHeight="true" outlineLevel="0" collapsed="false">
      <c r="A11" s="12" t="n">
        <v>33</v>
      </c>
      <c r="B11" s="13" t="s">
        <v>41</v>
      </c>
      <c r="C11" s="13" t="s">
        <v>62</v>
      </c>
      <c r="D11" s="14" t="s">
        <v>63</v>
      </c>
      <c r="E11" s="14" t="s">
        <v>44</v>
      </c>
      <c r="F11" s="14" t="s">
        <v>51</v>
      </c>
      <c r="G11" s="14" t="s">
        <v>54</v>
      </c>
      <c r="H11" s="13" t="s">
        <v>64</v>
      </c>
    </row>
    <row r="12" customFormat="false" ht="43.5" hidden="false" customHeight="true" outlineLevel="0" collapsed="false">
      <c r="A12" s="12" t="n">
        <v>1</v>
      </c>
      <c r="B12" s="13" t="s">
        <v>65</v>
      </c>
      <c r="C12" s="13" t="s">
        <v>66</v>
      </c>
      <c r="D12" s="14" t="s">
        <v>49</v>
      </c>
      <c r="E12" s="14" t="s">
        <v>44</v>
      </c>
      <c r="F12" s="14" t="s">
        <v>67</v>
      </c>
      <c r="G12" s="14" t="s">
        <v>54</v>
      </c>
      <c r="H12" s="13" t="s">
        <v>68</v>
      </c>
    </row>
    <row r="13" customFormat="false" ht="57" hidden="false" customHeight="true" outlineLevel="0" collapsed="false">
      <c r="A13" s="12" t="n">
        <v>2</v>
      </c>
      <c r="B13" s="13" t="s">
        <v>65</v>
      </c>
      <c r="C13" s="13" t="s">
        <v>69</v>
      </c>
      <c r="D13" s="14" t="s">
        <v>49</v>
      </c>
      <c r="E13" s="14" t="s">
        <v>44</v>
      </c>
      <c r="F13" s="14" t="s">
        <v>67</v>
      </c>
      <c r="G13" s="14" t="s">
        <v>46</v>
      </c>
      <c r="H13" s="13" t="s">
        <v>70</v>
      </c>
    </row>
    <row r="14" customFormat="false" ht="43.5" hidden="false" customHeight="true" outlineLevel="0" collapsed="false">
      <c r="A14" s="12" t="n">
        <v>3</v>
      </c>
      <c r="B14" s="13" t="s">
        <v>65</v>
      </c>
      <c r="C14" s="13" t="s">
        <v>71</v>
      </c>
      <c r="D14" s="14" t="s">
        <v>49</v>
      </c>
      <c r="E14" s="14" t="s">
        <v>44</v>
      </c>
      <c r="F14" s="14" t="s">
        <v>72</v>
      </c>
      <c r="G14" s="14" t="s">
        <v>46</v>
      </c>
      <c r="H14" s="13" t="s">
        <v>73</v>
      </c>
    </row>
    <row r="15" customFormat="false" ht="57" hidden="false" customHeight="true" outlineLevel="0" collapsed="false">
      <c r="A15" s="12" t="n">
        <v>12</v>
      </c>
      <c r="B15" s="13" t="s">
        <v>65</v>
      </c>
      <c r="C15" s="13" t="s">
        <v>74</v>
      </c>
      <c r="D15" s="14" t="s">
        <v>49</v>
      </c>
      <c r="E15" s="14" t="s">
        <v>44</v>
      </c>
      <c r="F15" s="14" t="s">
        <v>67</v>
      </c>
      <c r="G15" s="14" t="s">
        <v>54</v>
      </c>
      <c r="H15" s="13" t="s">
        <v>75</v>
      </c>
    </row>
    <row r="16" customFormat="false" ht="43.5" hidden="false" customHeight="true" outlineLevel="0" collapsed="false">
      <c r="A16" s="12" t="n">
        <v>19</v>
      </c>
      <c r="B16" s="13" t="s">
        <v>65</v>
      </c>
      <c r="C16" s="13" t="s">
        <v>76</v>
      </c>
      <c r="D16" s="14" t="s">
        <v>49</v>
      </c>
      <c r="E16" s="14" t="s">
        <v>44</v>
      </c>
      <c r="F16" s="14" t="s">
        <v>67</v>
      </c>
      <c r="G16" s="14" t="s">
        <v>46</v>
      </c>
      <c r="H16" s="13" t="s">
        <v>77</v>
      </c>
    </row>
    <row r="17" customFormat="false" ht="43.5" hidden="false" customHeight="true" outlineLevel="0" collapsed="false">
      <c r="A17" s="12" t="n">
        <v>27</v>
      </c>
      <c r="B17" s="13" t="s">
        <v>65</v>
      </c>
      <c r="C17" s="13" t="s">
        <v>78</v>
      </c>
      <c r="D17" s="14" t="s">
        <v>49</v>
      </c>
      <c r="E17" s="14" t="s">
        <v>50</v>
      </c>
      <c r="F17" s="14" t="s">
        <v>67</v>
      </c>
      <c r="G17" s="14" t="s">
        <v>54</v>
      </c>
      <c r="H17" s="13" t="s">
        <v>79</v>
      </c>
    </row>
    <row r="18" customFormat="false" ht="43.5" hidden="false" customHeight="true" outlineLevel="0" collapsed="false">
      <c r="A18" s="12" t="n">
        <v>30</v>
      </c>
      <c r="B18" s="13" t="s">
        <v>65</v>
      </c>
      <c r="C18" s="13" t="s">
        <v>80</v>
      </c>
      <c r="D18" s="14" t="s">
        <v>49</v>
      </c>
      <c r="E18" s="14" t="s">
        <v>44</v>
      </c>
      <c r="F18" s="14" t="s">
        <v>67</v>
      </c>
      <c r="G18" s="14" t="s">
        <v>54</v>
      </c>
      <c r="H18" s="13" t="s">
        <v>81</v>
      </c>
    </row>
    <row r="19" customFormat="false" ht="43.5" hidden="false" customHeight="true" outlineLevel="0" collapsed="false">
      <c r="A19" s="12" t="n">
        <v>32</v>
      </c>
      <c r="B19" s="13" t="s">
        <v>65</v>
      </c>
      <c r="C19" s="13" t="s">
        <v>82</v>
      </c>
      <c r="D19" s="14" t="s">
        <v>49</v>
      </c>
      <c r="E19" s="14" t="s">
        <v>50</v>
      </c>
      <c r="F19" s="14" t="s">
        <v>67</v>
      </c>
      <c r="G19" s="14" t="s">
        <v>46</v>
      </c>
      <c r="H19" s="13" t="s">
        <v>83</v>
      </c>
    </row>
    <row r="21" customFormat="false" ht="31.5" hidden="false" customHeight="true" outlineLevel="0" collapsed="false">
      <c r="A21" s="13" t="s">
        <v>84</v>
      </c>
      <c r="B21" s="13"/>
      <c r="C21" s="13"/>
      <c r="D21" s="13"/>
      <c r="E21" s="13"/>
      <c r="F21" s="13"/>
      <c r="G21" s="13"/>
      <c r="H21" s="13"/>
    </row>
    <row r="22" customFormat="false" ht="31.5" hidden="false" customHeight="true" outlineLevel="0" collapsed="false">
      <c r="A22" s="13" t="s">
        <v>85</v>
      </c>
      <c r="B22" s="13"/>
      <c r="C22" s="13"/>
      <c r="D22" s="13"/>
      <c r="E22" s="13"/>
      <c r="F22" s="13"/>
      <c r="G22" s="13"/>
      <c r="H22" s="13"/>
    </row>
    <row r="23" customFormat="false" ht="31.5" hidden="false" customHeight="true" outlineLevel="0" collapsed="false">
      <c r="A23" s="13" t="s">
        <v>86</v>
      </c>
      <c r="B23" s="13"/>
      <c r="C23" s="13"/>
      <c r="D23" s="13"/>
      <c r="E23" s="13"/>
      <c r="F23" s="13"/>
      <c r="G23" s="13"/>
      <c r="H23" s="13"/>
    </row>
  </sheetData>
  <mergeCells count="4">
    <mergeCell ref="A3:H3"/>
    <mergeCell ref="A21:H21"/>
    <mergeCell ref="A22:H22"/>
    <mergeCell ref="A23:H23"/>
  </mergeCells>
  <conditionalFormatting sqref="D5:D19">
    <cfRule type="expression" priority="2" aboveAverage="0" equalAverage="0" bottom="0" percent="0" rank="0" text="" dxfId="0">
      <formula>$D5="Nouveau"</formula>
    </cfRule>
    <cfRule type="expression" priority="3" aboveAverage="0" equalAverage="0" bottom="0" percent="0" rank="0" text="" dxfId="1">
      <formula>$D5="Modifié"</formula>
    </cfRule>
  </conditionalFormatting>
  <conditionalFormatting sqref="E5:E19">
    <cfRule type="expression" priority="4" aboveAverage="0" equalAverage="0" bottom="0" percent="0" rank="0" text="" dxfId="2">
      <formula>$E5="Majeure seulement"</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13" topLeftCell="F14" activePane="bottomRight" state="frozen"/>
      <selection pane="topLeft" activeCell="A1" activeCellId="0" sqref="A1"/>
      <selection pane="topRight" activeCell="F1" activeCellId="0" sqref="F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2" min="1" style="0" width="6"/>
    <col collapsed="false" customWidth="true" hidden="false" outlineLevel="0" max="3" min="3" style="0" width="17"/>
    <col collapsed="false" customWidth="true" hidden="false" outlineLevel="0" max="4" min="4" style="0" width="10"/>
    <col collapsed="false" customWidth="true" hidden="false" outlineLevel="0" max="5" min="5" style="0" width="58"/>
    <col collapsed="false" customWidth="true" hidden="false" outlineLevel="0" max="6" min="6" style="0" width="36"/>
    <col collapsed="false" customWidth="true" hidden="false" outlineLevel="0" max="7" min="7" style="0" width="13"/>
    <col collapsed="false" customWidth="true" hidden="false" outlineLevel="0" max="8" min="8" style="0" width="38"/>
    <col collapsed="false" customWidth="true" hidden="false" outlineLevel="0" max="9" min="9" style="0" width="19"/>
    <col collapsed="false" customWidth="true" hidden="false" outlineLevel="0" max="11" min="10" style="0" width="11"/>
    <col collapsed="false" customWidth="true" hidden="false" outlineLevel="0" max="12" min="12" style="0" width="16"/>
  </cols>
  <sheetData>
    <row r="1" customFormat="false" ht="21.75" hidden="false" customHeight="true" outlineLevel="0" collapsed="false">
      <c r="A1" s="1" t="s">
        <v>0</v>
      </c>
      <c r="B1" s="2"/>
      <c r="C1" s="2"/>
      <c r="D1" s="2"/>
      <c r="E1" s="2"/>
      <c r="F1" s="2"/>
      <c r="G1" s="2"/>
      <c r="H1" s="2"/>
      <c r="I1" s="2"/>
      <c r="J1" s="2"/>
      <c r="K1" s="2"/>
      <c r="L1" s="2"/>
    </row>
    <row r="2" customFormat="false" ht="25.5" hidden="false" customHeight="true" outlineLevel="0" collapsed="false">
      <c r="A2" s="3" t="s">
        <v>87</v>
      </c>
    </row>
    <row r="3" customFormat="false" ht="16.5" hidden="false" customHeight="true" outlineLevel="0" collapsed="false">
      <c r="A3" s="10" t="s">
        <v>88</v>
      </c>
      <c r="B3" s="10"/>
      <c r="C3" s="10"/>
      <c r="D3" s="10"/>
      <c r="E3" s="10"/>
      <c r="F3" s="10"/>
      <c r="G3" s="10"/>
      <c r="H3" s="10"/>
      <c r="I3" s="10"/>
      <c r="J3" s="10"/>
      <c r="K3" s="10"/>
      <c r="L3" s="10"/>
    </row>
    <row r="4" customFormat="false" ht="19.5" hidden="false" customHeight="true" outlineLevel="0" collapsed="false">
      <c r="A4" s="15" t="s">
        <v>89</v>
      </c>
      <c r="B4" s="15"/>
      <c r="C4" s="15"/>
      <c r="D4" s="16"/>
      <c r="E4" s="16"/>
      <c r="G4" s="15" t="s">
        <v>90</v>
      </c>
      <c r="H4" s="15"/>
      <c r="I4" s="17" t="n">
        <f aca="false">COUNTA(E14:E61)</f>
        <v>42</v>
      </c>
      <c r="J4" s="17"/>
    </row>
    <row r="5" customFormat="false" ht="19.5" hidden="false" customHeight="true" outlineLevel="0" collapsed="false">
      <c r="A5" s="15" t="s">
        <v>91</v>
      </c>
      <c r="B5" s="15"/>
      <c r="C5" s="15"/>
      <c r="D5" s="18" t="n">
        <f aca="true">TODAY()</f>
        <v>46317</v>
      </c>
      <c r="E5" s="18"/>
      <c r="G5" s="15" t="s">
        <v>92</v>
      </c>
      <c r="H5" s="15"/>
      <c r="I5" s="17" t="n">
        <f aca="false">COUNTIF(G14:G61,"Prête")</f>
        <v>0</v>
      </c>
      <c r="J5" s="17"/>
    </row>
    <row r="6" customFormat="false" ht="19.5" hidden="false" customHeight="true" outlineLevel="0" collapsed="false">
      <c r="A6" s="15" t="s">
        <v>93</v>
      </c>
      <c r="B6" s="15"/>
      <c r="C6" s="15"/>
      <c r="D6" s="16"/>
      <c r="E6" s="16"/>
      <c r="G6" s="15" t="s">
        <v>94</v>
      </c>
      <c r="H6" s="15"/>
      <c r="I6" s="17" t="n">
        <f aca="false">COUNTIF(G14:G61,"En cours")</f>
        <v>0</v>
      </c>
      <c r="J6" s="17"/>
    </row>
    <row r="7" customFormat="false" ht="19.5" hidden="false" customHeight="true" outlineLevel="0" collapsed="false">
      <c r="G7" s="15" t="s">
        <v>95</v>
      </c>
      <c r="H7" s="15"/>
      <c r="I7" s="17" t="n">
        <f aca="false">COUNTIF(G14:G61,"Non démarré")</f>
        <v>0</v>
      </c>
      <c r="J7" s="17"/>
    </row>
    <row r="8" customFormat="false" ht="19.5" hidden="false" customHeight="true" outlineLevel="0" collapsed="false">
      <c r="G8" s="15" t="s">
        <v>96</v>
      </c>
      <c r="H8" s="15"/>
      <c r="I8" s="17" t="n">
        <f aca="false">COUNTIF(L14:L61,"En retard")</f>
        <v>0</v>
      </c>
      <c r="J8" s="17"/>
    </row>
    <row r="9" customFormat="false" ht="19.5" hidden="false" customHeight="true" outlineLevel="0" collapsed="false">
      <c r="G9" s="15" t="s">
        <v>97</v>
      </c>
      <c r="H9" s="15"/>
      <c r="I9" s="17" t="n">
        <f aca="false">COUNTIF(L14:L61,"Sans responsable")</f>
        <v>0</v>
      </c>
      <c r="J9" s="17"/>
    </row>
    <row r="10" customFormat="false" ht="19.5" hidden="false" customHeight="true" outlineLevel="0" collapsed="false">
      <c r="G10" s="15" t="s">
        <v>98</v>
      </c>
      <c r="H10" s="15"/>
      <c r="I10" s="19" t="n">
        <f aca="false">IF(COUNTA(E14:E61)-COUNTIF(G14:G61,"Sans objet")=0,"",COUNTIF(G14:G61,"Prête")/(COUNTA(E14:E61)-COUNTIF(G14:G61,"Sans objet")))</f>
        <v>0</v>
      </c>
      <c r="J10" s="19"/>
    </row>
    <row r="11" customFormat="false" ht="31.5" hidden="false" customHeight="true" outlineLevel="0" collapsed="false">
      <c r="A11" s="13" t="s">
        <v>99</v>
      </c>
      <c r="B11" s="13"/>
      <c r="C11" s="13"/>
      <c r="D11" s="13"/>
      <c r="E11" s="13"/>
      <c r="F11" s="13"/>
      <c r="G11" s="13"/>
      <c r="H11" s="13"/>
      <c r="I11" s="13"/>
      <c r="J11" s="13"/>
      <c r="K11" s="13"/>
      <c r="L11" s="13"/>
    </row>
    <row r="12" customFormat="false" ht="19.5" hidden="false" customHeight="true" outlineLevel="0" collapsed="false">
      <c r="A12" s="20" t="s">
        <v>100</v>
      </c>
      <c r="B12" s="20"/>
      <c r="C12" s="20"/>
      <c r="D12" s="20"/>
      <c r="E12" s="21" t="s">
        <v>101</v>
      </c>
      <c r="F12" s="21"/>
      <c r="G12" s="20" t="s">
        <v>102</v>
      </c>
      <c r="H12" s="20"/>
      <c r="I12" s="20"/>
      <c r="J12" s="20"/>
      <c r="K12" s="20"/>
      <c r="L12" s="21" t="s">
        <v>103</v>
      </c>
    </row>
    <row r="13" customFormat="false" ht="43.5" hidden="false" customHeight="true" outlineLevel="0" collapsed="false">
      <c r="A13" s="11" t="s">
        <v>104</v>
      </c>
      <c r="B13" s="11" t="s">
        <v>33</v>
      </c>
      <c r="C13" s="11" t="s">
        <v>37</v>
      </c>
      <c r="D13" s="11" t="s">
        <v>105</v>
      </c>
      <c r="E13" s="11" t="s">
        <v>106</v>
      </c>
      <c r="F13" s="11" t="s">
        <v>107</v>
      </c>
      <c r="G13" s="11" t="s">
        <v>108</v>
      </c>
      <c r="H13" s="11" t="s">
        <v>109</v>
      </c>
      <c r="I13" s="11" t="s">
        <v>110</v>
      </c>
      <c r="J13" s="11" t="s">
        <v>111</v>
      </c>
      <c r="K13" s="11" t="s">
        <v>112</v>
      </c>
      <c r="L13" s="11" t="s">
        <v>113</v>
      </c>
    </row>
    <row r="14" customFormat="false" ht="43.5" hidden="false" customHeight="true" outlineLevel="0" collapsed="false">
      <c r="A14" s="14" t="s">
        <v>114</v>
      </c>
      <c r="B14" s="14" t="n">
        <v>13</v>
      </c>
      <c r="C14" s="22" t="str">
        <f aca="false">IF(B14="","",IFERROR(INDEX('Exigences CFA'!$E$5:$E$19,MATCH(B14,'Exigences CFA'!$A$5:$A$19,0)),"Hors tableau"))</f>
        <v>Mineure ou majeure</v>
      </c>
      <c r="D14" s="22" t="str">
        <f aca="false">IF(B14="","",IFERROR(INDEX('Exigences CFA'!$D$5:$D$19,MATCH(B14,'Exigences CFA'!$A$5:$A$19,0)),"Hors tableau"))</f>
        <v>Inchangé</v>
      </c>
      <c r="E14" s="13" t="s">
        <v>115</v>
      </c>
      <c r="F14" s="13"/>
      <c r="G14" s="23"/>
      <c r="H14" s="16"/>
      <c r="I14" s="16"/>
      <c r="J14" s="24"/>
      <c r="K14" s="24"/>
      <c r="L14" s="22" t="str">
        <f aca="false">IF(OR(E14="",G14="Sans objet",G14="Prête"),"",IF(AND(J14&lt;&gt;"",J14&lt;$D$5),"En retard",IF(AND(G14&lt;&gt;"",I14=""),"Sans responsable","")))</f>
        <v/>
      </c>
    </row>
    <row r="15" customFormat="false" ht="43.5" hidden="false" customHeight="true" outlineLevel="0" collapsed="false">
      <c r="A15" s="14" t="s">
        <v>116</v>
      </c>
      <c r="B15" s="14" t="n">
        <v>13</v>
      </c>
      <c r="C15" s="22" t="str">
        <f aca="false">IF(B15="","",IFERROR(INDEX('Exigences CFA'!$E$5:$E$19,MATCH(B15,'Exigences CFA'!$A$5:$A$19,0)),"Hors tableau"))</f>
        <v>Mineure ou majeure</v>
      </c>
      <c r="D15" s="22" t="str">
        <f aca="false">IF(B15="","",IFERROR(INDEX('Exigences CFA'!$D$5:$D$19,MATCH(B15,'Exigences CFA'!$A$5:$A$19,0)),"Hors tableau"))</f>
        <v>Inchangé</v>
      </c>
      <c r="E15" s="13" t="s">
        <v>117</v>
      </c>
      <c r="F15" s="13" t="s">
        <v>118</v>
      </c>
      <c r="G15" s="23"/>
      <c r="H15" s="16"/>
      <c r="I15" s="16"/>
      <c r="J15" s="24"/>
      <c r="K15" s="24"/>
      <c r="L15" s="22" t="str">
        <f aca="false">IF(OR(E15="",G15="Sans objet",G15="Prête"),"",IF(AND(J15&lt;&gt;"",J15&lt;$D$5),"En retard",IF(AND(G15&lt;&gt;"",I15=""),"Sans responsable","")))</f>
        <v/>
      </c>
    </row>
    <row r="16" customFormat="false" ht="43.5" hidden="false" customHeight="true" outlineLevel="0" collapsed="false">
      <c r="A16" s="14" t="s">
        <v>119</v>
      </c>
      <c r="B16" s="14" t="n">
        <v>13</v>
      </c>
      <c r="C16" s="22" t="str">
        <f aca="false">IF(B16="","",IFERROR(INDEX('Exigences CFA'!$E$5:$E$19,MATCH(B16,'Exigences CFA'!$A$5:$A$19,0)),"Hors tableau"))</f>
        <v>Mineure ou majeure</v>
      </c>
      <c r="D16" s="22" t="str">
        <f aca="false">IF(B16="","",IFERROR(INDEX('Exigences CFA'!$D$5:$D$19,MATCH(B16,'Exigences CFA'!$A$5:$A$19,0)),"Hors tableau"))</f>
        <v>Inchangé</v>
      </c>
      <c r="E16" s="13" t="s">
        <v>120</v>
      </c>
      <c r="F16" s="13" t="s">
        <v>121</v>
      </c>
      <c r="G16" s="23"/>
      <c r="H16" s="16"/>
      <c r="I16" s="16"/>
      <c r="J16" s="24"/>
      <c r="K16" s="24"/>
      <c r="L16" s="22" t="str">
        <f aca="false">IF(OR(E16="",G16="Sans objet",G16="Prête"),"",IF(AND(J16&lt;&gt;"",J16&lt;$D$5),"En retard",IF(AND(G16&lt;&gt;"",I16=""),"Sans responsable","")))</f>
        <v/>
      </c>
    </row>
    <row r="17" customFormat="false" ht="43.5" hidden="false" customHeight="true" outlineLevel="0" collapsed="false">
      <c r="A17" s="14" t="s">
        <v>122</v>
      </c>
      <c r="B17" s="14" t="n">
        <v>13</v>
      </c>
      <c r="C17" s="22" t="str">
        <f aca="false">IF(B17="","",IFERROR(INDEX('Exigences CFA'!$E$5:$E$19,MATCH(B17,'Exigences CFA'!$A$5:$A$19,0)),"Hors tableau"))</f>
        <v>Mineure ou majeure</v>
      </c>
      <c r="D17" s="22" t="str">
        <f aca="false">IF(B17="","",IFERROR(INDEX('Exigences CFA'!$D$5:$D$19,MATCH(B17,'Exigences CFA'!$A$5:$A$19,0)),"Hors tableau"))</f>
        <v>Inchangé</v>
      </c>
      <c r="E17" s="13" t="s">
        <v>123</v>
      </c>
      <c r="F17" s="13"/>
      <c r="G17" s="23"/>
      <c r="H17" s="16"/>
      <c r="I17" s="16"/>
      <c r="J17" s="24"/>
      <c r="K17" s="24"/>
      <c r="L17" s="22" t="str">
        <f aca="false">IF(OR(E17="",G17="Sans objet",G17="Prête"),"",IF(AND(J17&lt;&gt;"",J17&lt;$D$5),"En retard",IF(AND(G17&lt;&gt;"",I17=""),"Sans responsable","")))</f>
        <v/>
      </c>
    </row>
    <row r="18" customFormat="false" ht="57" hidden="false" customHeight="true" outlineLevel="0" collapsed="false">
      <c r="A18" s="14" t="s">
        <v>124</v>
      </c>
      <c r="B18" s="14" t="n">
        <v>13</v>
      </c>
      <c r="C18" s="22" t="str">
        <f aca="false">IF(B18="","",IFERROR(INDEX('Exigences CFA'!$E$5:$E$19,MATCH(B18,'Exigences CFA'!$A$5:$A$19,0)),"Hors tableau"))</f>
        <v>Mineure ou majeure</v>
      </c>
      <c r="D18" s="22" t="str">
        <f aca="false">IF(B18="","",IFERROR(INDEX('Exigences CFA'!$D$5:$D$19,MATCH(B18,'Exigences CFA'!$A$5:$A$19,0)),"Hors tableau"))</f>
        <v>Inchangé</v>
      </c>
      <c r="E18" s="13" t="s">
        <v>125</v>
      </c>
      <c r="F18" s="13" t="s">
        <v>126</v>
      </c>
      <c r="G18" s="23"/>
      <c r="H18" s="16"/>
      <c r="I18" s="16"/>
      <c r="J18" s="24"/>
      <c r="K18" s="24"/>
      <c r="L18" s="22" t="str">
        <f aca="false">IF(OR(E18="",G18="Sans objet",G18="Prête"),"",IF(AND(J18&lt;&gt;"",J18&lt;$D$5),"En retard",IF(AND(G18&lt;&gt;"",I18=""),"Sans responsable","")))</f>
        <v/>
      </c>
    </row>
    <row r="19" customFormat="false" ht="57" hidden="false" customHeight="true" outlineLevel="0" collapsed="false">
      <c r="A19" s="14" t="s">
        <v>127</v>
      </c>
      <c r="B19" s="14" t="n">
        <v>14</v>
      </c>
      <c r="C19" s="22" t="str">
        <f aca="false">IF(B19="","",IFERROR(INDEX('Exigences CFA'!$E$5:$E$19,MATCH(B19,'Exigences CFA'!$A$5:$A$19,0)),"Hors tableau"))</f>
        <v>Majeure seulement</v>
      </c>
      <c r="D19" s="22" t="str">
        <f aca="false">IF(B19="","",IFERROR(INDEX('Exigences CFA'!$D$5:$D$19,MATCH(B19,'Exigences CFA'!$A$5:$A$19,0)),"Hors tableau"))</f>
        <v>Modifié</v>
      </c>
      <c r="E19" s="13" t="s">
        <v>128</v>
      </c>
      <c r="F19" s="13" t="s">
        <v>129</v>
      </c>
      <c r="G19" s="23"/>
      <c r="H19" s="16"/>
      <c r="I19" s="16"/>
      <c r="J19" s="24"/>
      <c r="K19" s="24"/>
      <c r="L19" s="22" t="str">
        <f aca="false">IF(OR(E19="",G19="Sans objet",G19="Prête"),"",IF(AND(J19&lt;&gt;"",J19&lt;$D$5),"En retard",IF(AND(G19&lt;&gt;"",I19=""),"Sans responsable","")))</f>
        <v/>
      </c>
    </row>
    <row r="20" customFormat="false" ht="69.75" hidden="false" customHeight="true" outlineLevel="0" collapsed="false">
      <c r="A20" s="14" t="s">
        <v>130</v>
      </c>
      <c r="B20" s="14" t="n">
        <v>14</v>
      </c>
      <c r="C20" s="22" t="str">
        <f aca="false">IF(B20="","",IFERROR(INDEX('Exigences CFA'!$E$5:$E$19,MATCH(B20,'Exigences CFA'!$A$5:$A$19,0)),"Hors tableau"))</f>
        <v>Majeure seulement</v>
      </c>
      <c r="D20" s="22" t="str">
        <f aca="false">IF(B20="","",IFERROR(INDEX('Exigences CFA'!$D$5:$D$19,MATCH(B20,'Exigences CFA'!$A$5:$A$19,0)),"Hors tableau"))</f>
        <v>Modifié</v>
      </c>
      <c r="E20" s="13" t="s">
        <v>131</v>
      </c>
      <c r="F20" s="13" t="s">
        <v>132</v>
      </c>
      <c r="G20" s="23"/>
      <c r="H20" s="16"/>
      <c r="I20" s="16"/>
      <c r="J20" s="24"/>
      <c r="K20" s="24"/>
      <c r="L20" s="22" t="str">
        <f aca="false">IF(OR(E20="",G20="Sans objet",G20="Prête"),"",IF(AND(J20&lt;&gt;"",J20&lt;$D$5),"En retard",IF(AND(G20&lt;&gt;"",I20=""),"Sans responsable","")))</f>
        <v/>
      </c>
    </row>
    <row r="21" customFormat="false" ht="43.5" hidden="false" customHeight="true" outlineLevel="0" collapsed="false">
      <c r="A21" s="14" t="s">
        <v>133</v>
      </c>
      <c r="B21" s="14" t="n">
        <v>14</v>
      </c>
      <c r="C21" s="22" t="str">
        <f aca="false">IF(B21="","",IFERROR(INDEX('Exigences CFA'!$E$5:$E$19,MATCH(B21,'Exigences CFA'!$A$5:$A$19,0)),"Hors tableau"))</f>
        <v>Majeure seulement</v>
      </c>
      <c r="D21" s="22" t="str">
        <f aca="false">IF(B21="","",IFERROR(INDEX('Exigences CFA'!$D$5:$D$19,MATCH(B21,'Exigences CFA'!$A$5:$A$19,0)),"Hors tableau"))</f>
        <v>Modifié</v>
      </c>
      <c r="E21" s="13" t="s">
        <v>134</v>
      </c>
      <c r="F21" s="13" t="s">
        <v>135</v>
      </c>
      <c r="G21" s="23"/>
      <c r="H21" s="16"/>
      <c r="I21" s="16"/>
      <c r="J21" s="24"/>
      <c r="K21" s="24"/>
      <c r="L21" s="22" t="str">
        <f aca="false">IF(OR(E21="",G21="Sans objet",G21="Prête"),"",IF(AND(J21&lt;&gt;"",J21&lt;$D$5),"En retard",IF(AND(G21&lt;&gt;"",I21=""),"Sans responsable","")))</f>
        <v/>
      </c>
    </row>
    <row r="22" customFormat="false" ht="69.75" hidden="false" customHeight="true" outlineLevel="0" collapsed="false">
      <c r="A22" s="14" t="s">
        <v>136</v>
      </c>
      <c r="B22" s="14" t="n">
        <v>15</v>
      </c>
      <c r="C22" s="22" t="str">
        <f aca="false">IF(B22="","",IFERROR(INDEX('Exigences CFA'!$E$5:$E$19,MATCH(B22,'Exigences CFA'!$A$5:$A$19,0)),"Hors tableau"))</f>
        <v>Majeure seulement</v>
      </c>
      <c r="D22" s="22" t="str">
        <f aca="false">IF(B22="","",IFERROR(INDEX('Exigences CFA'!$D$5:$D$19,MATCH(B22,'Exigences CFA'!$A$5:$A$19,0)),"Hors tableau"))</f>
        <v>Modifié</v>
      </c>
      <c r="E22" s="13" t="s">
        <v>137</v>
      </c>
      <c r="F22" s="13" t="s">
        <v>138</v>
      </c>
      <c r="G22" s="23"/>
      <c r="H22" s="16"/>
      <c r="I22" s="16"/>
      <c r="J22" s="24"/>
      <c r="K22" s="24"/>
      <c r="L22" s="22" t="str">
        <f aca="false">IF(OR(E22="",G22="Sans objet",G22="Prête"),"",IF(AND(J22&lt;&gt;"",J22&lt;$D$5),"En retard",IF(AND(G22&lt;&gt;"",I22=""),"Sans responsable","")))</f>
        <v/>
      </c>
    </row>
    <row r="23" customFormat="false" ht="69.75" hidden="false" customHeight="true" outlineLevel="0" collapsed="false">
      <c r="A23" s="14" t="s">
        <v>139</v>
      </c>
      <c r="B23" s="14" t="n">
        <v>15</v>
      </c>
      <c r="C23" s="22" t="str">
        <f aca="false">IF(B23="","",IFERROR(INDEX('Exigences CFA'!$E$5:$E$19,MATCH(B23,'Exigences CFA'!$A$5:$A$19,0)),"Hors tableau"))</f>
        <v>Majeure seulement</v>
      </c>
      <c r="D23" s="22" t="str">
        <f aca="false">IF(B23="","",IFERROR(INDEX('Exigences CFA'!$D$5:$D$19,MATCH(B23,'Exigences CFA'!$A$5:$A$19,0)),"Hors tableau"))</f>
        <v>Modifié</v>
      </c>
      <c r="E23" s="13" t="s">
        <v>140</v>
      </c>
      <c r="F23" s="13" t="s">
        <v>132</v>
      </c>
      <c r="G23" s="23"/>
      <c r="H23" s="16"/>
      <c r="I23" s="16"/>
      <c r="J23" s="24"/>
      <c r="K23" s="24"/>
      <c r="L23" s="22" t="str">
        <f aca="false">IF(OR(E23="",G23="Sans objet",G23="Prête"),"",IF(AND(J23&lt;&gt;"",J23&lt;$D$5),"En retard",IF(AND(G23&lt;&gt;"",I23=""),"Sans responsable","")))</f>
        <v/>
      </c>
    </row>
    <row r="24" customFormat="false" ht="30.75" hidden="false" customHeight="true" outlineLevel="0" collapsed="false">
      <c r="A24" s="14" t="s">
        <v>141</v>
      </c>
      <c r="B24" s="14" t="n">
        <v>15</v>
      </c>
      <c r="C24" s="22" t="str">
        <f aca="false">IF(B24="","",IFERROR(INDEX('Exigences CFA'!$E$5:$E$19,MATCH(B24,'Exigences CFA'!$A$5:$A$19,0)),"Hors tableau"))</f>
        <v>Majeure seulement</v>
      </c>
      <c r="D24" s="22" t="str">
        <f aca="false">IF(B24="","",IFERROR(INDEX('Exigences CFA'!$D$5:$D$19,MATCH(B24,'Exigences CFA'!$A$5:$A$19,0)),"Hors tableau"))</f>
        <v>Modifié</v>
      </c>
      <c r="E24" s="13" t="s">
        <v>142</v>
      </c>
      <c r="F24" s="13" t="s">
        <v>143</v>
      </c>
      <c r="G24" s="23"/>
      <c r="H24" s="16"/>
      <c r="I24" s="16"/>
      <c r="J24" s="24"/>
      <c r="K24" s="24"/>
      <c r="L24" s="22" t="str">
        <f aca="false">IF(OR(E24="",G24="Sans objet",G24="Prête"),"",IF(AND(J24&lt;&gt;"",J24&lt;$D$5),"En retard",IF(AND(G24&lt;&gt;"",I24=""),"Sans responsable","")))</f>
        <v/>
      </c>
    </row>
    <row r="25" customFormat="false" ht="30.75" hidden="false" customHeight="true" outlineLevel="0" collapsed="false">
      <c r="A25" s="14" t="s">
        <v>144</v>
      </c>
      <c r="B25" s="14" t="n">
        <v>15</v>
      </c>
      <c r="C25" s="22" t="str">
        <f aca="false">IF(B25="","",IFERROR(INDEX('Exigences CFA'!$E$5:$E$19,MATCH(B25,'Exigences CFA'!$A$5:$A$19,0)),"Hors tableau"))</f>
        <v>Majeure seulement</v>
      </c>
      <c r="D25" s="22" t="str">
        <f aca="false">IF(B25="","",IFERROR(INDEX('Exigences CFA'!$D$5:$D$19,MATCH(B25,'Exigences CFA'!$A$5:$A$19,0)),"Hors tableau"))</f>
        <v>Modifié</v>
      </c>
      <c r="E25" s="13" t="s">
        <v>145</v>
      </c>
      <c r="F25" s="13" t="s">
        <v>132</v>
      </c>
      <c r="G25" s="23"/>
      <c r="H25" s="16"/>
      <c r="I25" s="16"/>
      <c r="J25" s="24"/>
      <c r="K25" s="24"/>
      <c r="L25" s="22" t="str">
        <f aca="false">IF(OR(E25="",G25="Sans objet",G25="Prête"),"",IF(AND(J25&lt;&gt;"",J25&lt;$D$5),"En retard",IF(AND(G25&lt;&gt;"",I25=""),"Sans responsable","")))</f>
        <v/>
      </c>
    </row>
    <row r="26" customFormat="false" ht="43.5" hidden="false" customHeight="true" outlineLevel="0" collapsed="false">
      <c r="A26" s="14" t="s">
        <v>146</v>
      </c>
      <c r="B26" s="14" t="n">
        <v>15</v>
      </c>
      <c r="C26" s="22" t="str">
        <f aca="false">IF(B26="","",IFERROR(INDEX('Exigences CFA'!$E$5:$E$19,MATCH(B26,'Exigences CFA'!$A$5:$A$19,0)),"Hors tableau"))</f>
        <v>Majeure seulement</v>
      </c>
      <c r="D26" s="22" t="str">
        <f aca="false">IF(B26="","",IFERROR(INDEX('Exigences CFA'!$D$5:$D$19,MATCH(B26,'Exigences CFA'!$A$5:$A$19,0)),"Hors tableau"))</f>
        <v>Modifié</v>
      </c>
      <c r="E26" s="13" t="s">
        <v>147</v>
      </c>
      <c r="F26" s="13" t="s">
        <v>148</v>
      </c>
      <c r="G26" s="23"/>
      <c r="H26" s="16"/>
      <c r="I26" s="16"/>
      <c r="J26" s="24"/>
      <c r="K26" s="24"/>
      <c r="L26" s="22" t="str">
        <f aca="false">IF(OR(E26="",G26="Sans objet",G26="Prête"),"",IF(AND(J26&lt;&gt;"",J26&lt;$D$5),"En retard",IF(AND(G26&lt;&gt;"",I26=""),"Sans responsable","")))</f>
        <v/>
      </c>
    </row>
    <row r="27" customFormat="false" ht="57" hidden="false" customHeight="true" outlineLevel="0" collapsed="false">
      <c r="A27" s="14" t="s">
        <v>149</v>
      </c>
      <c r="B27" s="14" t="n">
        <v>20</v>
      </c>
      <c r="C27" s="22" t="str">
        <f aca="false">IF(B27="","",IFERROR(INDEX('Exigences CFA'!$E$5:$E$19,MATCH(B27,'Exigences CFA'!$A$5:$A$19,0)),"Hors tableau"))</f>
        <v>Majeure seulement</v>
      </c>
      <c r="D27" s="22" t="str">
        <f aca="false">IF(B27="","",IFERROR(INDEX('Exigences CFA'!$D$5:$D$19,MATCH(B27,'Exigences CFA'!$A$5:$A$19,0)),"Hors tableau"))</f>
        <v>Modifié</v>
      </c>
      <c r="E27" s="13" t="s">
        <v>150</v>
      </c>
      <c r="F27" s="13"/>
      <c r="G27" s="23"/>
      <c r="H27" s="16"/>
      <c r="I27" s="16"/>
      <c r="J27" s="24"/>
      <c r="K27" s="24"/>
      <c r="L27" s="22" t="str">
        <f aca="false">IF(OR(E27="",G27="Sans objet",G27="Prête"),"",IF(AND(J27&lt;&gt;"",J27&lt;$D$5),"En retard",IF(AND(G27&lt;&gt;"",I27=""),"Sans responsable","")))</f>
        <v/>
      </c>
    </row>
    <row r="28" customFormat="false" ht="30.75" hidden="false" customHeight="true" outlineLevel="0" collapsed="false">
      <c r="A28" s="14" t="s">
        <v>151</v>
      </c>
      <c r="B28" s="14" t="n">
        <v>20</v>
      </c>
      <c r="C28" s="22" t="str">
        <f aca="false">IF(B28="","",IFERROR(INDEX('Exigences CFA'!$E$5:$E$19,MATCH(B28,'Exigences CFA'!$A$5:$A$19,0)),"Hors tableau"))</f>
        <v>Majeure seulement</v>
      </c>
      <c r="D28" s="22" t="str">
        <f aca="false">IF(B28="","",IFERROR(INDEX('Exigences CFA'!$D$5:$D$19,MATCH(B28,'Exigences CFA'!$A$5:$A$19,0)),"Hors tableau"))</f>
        <v>Modifié</v>
      </c>
      <c r="E28" s="13" t="s">
        <v>152</v>
      </c>
      <c r="F28" s="13"/>
      <c r="G28" s="23"/>
      <c r="H28" s="16"/>
      <c r="I28" s="16"/>
      <c r="J28" s="24"/>
      <c r="K28" s="24"/>
      <c r="L28" s="22" t="str">
        <f aca="false">IF(OR(E28="",G28="Sans objet",G28="Prête"),"",IF(AND(J28&lt;&gt;"",J28&lt;$D$5),"En retard",IF(AND(G28&lt;&gt;"",I28=""),"Sans responsable","")))</f>
        <v/>
      </c>
    </row>
    <row r="29" customFormat="false" ht="43.5" hidden="false" customHeight="true" outlineLevel="0" collapsed="false">
      <c r="A29" s="14" t="s">
        <v>153</v>
      </c>
      <c r="B29" s="14" t="n">
        <v>20</v>
      </c>
      <c r="C29" s="22" t="str">
        <f aca="false">IF(B29="","",IFERROR(INDEX('Exigences CFA'!$E$5:$E$19,MATCH(B29,'Exigences CFA'!$A$5:$A$19,0)),"Hors tableau"))</f>
        <v>Majeure seulement</v>
      </c>
      <c r="D29" s="22" t="str">
        <f aca="false">IF(B29="","",IFERROR(INDEX('Exigences CFA'!$D$5:$D$19,MATCH(B29,'Exigences CFA'!$A$5:$A$19,0)),"Hors tableau"))</f>
        <v>Modifié</v>
      </c>
      <c r="E29" s="13" t="s">
        <v>154</v>
      </c>
      <c r="F29" s="13"/>
      <c r="G29" s="23"/>
      <c r="H29" s="16"/>
      <c r="I29" s="16"/>
      <c r="J29" s="24"/>
      <c r="K29" s="24"/>
      <c r="L29" s="22" t="str">
        <f aca="false">IF(OR(E29="",G29="Sans objet",G29="Prête"),"",IF(AND(J29&lt;&gt;"",J29&lt;$D$5),"En retard",IF(AND(G29&lt;&gt;"",I29=""),"Sans responsable","")))</f>
        <v/>
      </c>
    </row>
    <row r="30" customFormat="false" ht="57" hidden="false" customHeight="true" outlineLevel="0" collapsed="false">
      <c r="A30" s="14" t="s">
        <v>155</v>
      </c>
      <c r="B30" s="14" t="n">
        <v>20</v>
      </c>
      <c r="C30" s="22" t="str">
        <f aca="false">IF(B30="","",IFERROR(INDEX('Exigences CFA'!$E$5:$E$19,MATCH(B30,'Exigences CFA'!$A$5:$A$19,0)),"Hors tableau"))</f>
        <v>Majeure seulement</v>
      </c>
      <c r="D30" s="22" t="str">
        <f aca="false">IF(B30="","",IFERROR(INDEX('Exigences CFA'!$D$5:$D$19,MATCH(B30,'Exigences CFA'!$A$5:$A$19,0)),"Hors tableau"))</f>
        <v>Modifié</v>
      </c>
      <c r="E30" s="13" t="s">
        <v>156</v>
      </c>
      <c r="F30" s="13" t="s">
        <v>157</v>
      </c>
      <c r="G30" s="23"/>
      <c r="H30" s="16"/>
      <c r="I30" s="16"/>
      <c r="J30" s="24"/>
      <c r="K30" s="24"/>
      <c r="L30" s="22" t="str">
        <f aca="false">IF(OR(E30="",G30="Sans objet",G30="Prête"),"",IF(AND(J30&lt;&gt;"",J30&lt;$D$5),"En retard",IF(AND(G30&lt;&gt;"",I30=""),"Sans responsable","")))</f>
        <v/>
      </c>
    </row>
    <row r="31" customFormat="false" ht="69.75" hidden="false" customHeight="true" outlineLevel="0" collapsed="false">
      <c r="A31" s="14" t="s">
        <v>158</v>
      </c>
      <c r="B31" s="14" t="n">
        <v>20</v>
      </c>
      <c r="C31" s="22" t="str">
        <f aca="false">IF(B31="","",IFERROR(INDEX('Exigences CFA'!$E$5:$E$19,MATCH(B31,'Exigences CFA'!$A$5:$A$19,0)),"Hors tableau"))</f>
        <v>Majeure seulement</v>
      </c>
      <c r="D31" s="22" t="str">
        <f aca="false">IF(B31="","",IFERROR(INDEX('Exigences CFA'!$D$5:$D$19,MATCH(B31,'Exigences CFA'!$A$5:$A$19,0)),"Hors tableau"))</f>
        <v>Modifié</v>
      </c>
      <c r="E31" s="13" t="s">
        <v>159</v>
      </c>
      <c r="F31" s="13" t="s">
        <v>160</v>
      </c>
      <c r="G31" s="23"/>
      <c r="H31" s="16"/>
      <c r="I31" s="16"/>
      <c r="J31" s="24"/>
      <c r="K31" s="24"/>
      <c r="L31" s="22" t="str">
        <f aca="false">IF(OR(E31="",G31="Sans objet",G31="Prête"),"",IF(AND(J31&lt;&gt;"",J31&lt;$D$5),"En retard",IF(AND(G31&lt;&gt;"",I31=""),"Sans responsable","")))</f>
        <v/>
      </c>
    </row>
    <row r="32" customFormat="false" ht="30.75" hidden="false" customHeight="true" outlineLevel="0" collapsed="false">
      <c r="A32" s="14" t="s">
        <v>161</v>
      </c>
      <c r="B32" s="14" t="n">
        <v>28</v>
      </c>
      <c r="C32" s="22" t="str">
        <f aca="false">IF(B32="","",IFERROR(INDEX('Exigences CFA'!$E$5:$E$19,MATCH(B32,'Exigences CFA'!$A$5:$A$19,0)),"Hors tableau"))</f>
        <v>Mineure ou majeure</v>
      </c>
      <c r="D32" s="22" t="str">
        <f aca="false">IF(B32="","",IFERROR(INDEX('Exigences CFA'!$D$5:$D$19,MATCH(B32,'Exigences CFA'!$A$5:$A$19,0)),"Hors tableau"))</f>
        <v>Inchangé</v>
      </c>
      <c r="E32" s="13" t="s">
        <v>162</v>
      </c>
      <c r="F32" s="13"/>
      <c r="G32" s="23"/>
      <c r="H32" s="16"/>
      <c r="I32" s="16"/>
      <c r="J32" s="24"/>
      <c r="K32" s="24"/>
      <c r="L32" s="22" t="str">
        <f aca="false">IF(OR(E32="",G32="Sans objet",G32="Prête"),"",IF(AND(J32&lt;&gt;"",J32&lt;$D$5),"En retard",IF(AND(G32&lt;&gt;"",I32=""),"Sans responsable","")))</f>
        <v/>
      </c>
    </row>
    <row r="33" customFormat="false" ht="57" hidden="false" customHeight="true" outlineLevel="0" collapsed="false">
      <c r="A33" s="14" t="s">
        <v>163</v>
      </c>
      <c r="B33" s="14" t="n">
        <v>28</v>
      </c>
      <c r="C33" s="22" t="str">
        <f aca="false">IF(B33="","",IFERROR(INDEX('Exigences CFA'!$E$5:$E$19,MATCH(B33,'Exigences CFA'!$A$5:$A$19,0)),"Hors tableau"))</f>
        <v>Mineure ou majeure</v>
      </c>
      <c r="D33" s="22" t="str">
        <f aca="false">IF(B33="","",IFERROR(INDEX('Exigences CFA'!$D$5:$D$19,MATCH(B33,'Exigences CFA'!$A$5:$A$19,0)),"Hors tableau"))</f>
        <v>Inchangé</v>
      </c>
      <c r="E33" s="13" t="s">
        <v>164</v>
      </c>
      <c r="F33" s="13"/>
      <c r="G33" s="23"/>
      <c r="H33" s="16"/>
      <c r="I33" s="16"/>
      <c r="J33" s="24"/>
      <c r="K33" s="24"/>
      <c r="L33" s="22" t="str">
        <f aca="false">IF(OR(E33="",G33="Sans objet",G33="Prête"),"",IF(AND(J33&lt;&gt;"",J33&lt;$D$5),"En retard",IF(AND(G33&lt;&gt;"",I33=""),"Sans responsable","")))</f>
        <v/>
      </c>
    </row>
    <row r="34" customFormat="false" ht="57" hidden="false" customHeight="true" outlineLevel="0" collapsed="false">
      <c r="A34" s="14" t="s">
        <v>165</v>
      </c>
      <c r="B34" s="14" t="n">
        <v>28</v>
      </c>
      <c r="C34" s="22" t="str">
        <f aca="false">IF(B34="","",IFERROR(INDEX('Exigences CFA'!$E$5:$E$19,MATCH(B34,'Exigences CFA'!$A$5:$A$19,0)),"Hors tableau"))</f>
        <v>Mineure ou majeure</v>
      </c>
      <c r="D34" s="22" t="str">
        <f aca="false">IF(B34="","",IFERROR(INDEX('Exigences CFA'!$D$5:$D$19,MATCH(B34,'Exigences CFA'!$A$5:$A$19,0)),"Hors tableau"))</f>
        <v>Inchangé</v>
      </c>
      <c r="E34" s="13" t="s">
        <v>166</v>
      </c>
      <c r="F34" s="13"/>
      <c r="G34" s="23"/>
      <c r="H34" s="16"/>
      <c r="I34" s="16"/>
      <c r="J34" s="24"/>
      <c r="K34" s="24"/>
      <c r="L34" s="22" t="str">
        <f aca="false">IF(OR(E34="",G34="Sans objet",G34="Prête"),"",IF(AND(J34&lt;&gt;"",J34&lt;$D$5),"En retard",IF(AND(G34&lt;&gt;"",I34=""),"Sans responsable","")))</f>
        <v/>
      </c>
    </row>
    <row r="35" customFormat="false" ht="57" hidden="false" customHeight="true" outlineLevel="0" collapsed="false">
      <c r="A35" s="14" t="s">
        <v>167</v>
      </c>
      <c r="B35" s="14" t="n">
        <v>29</v>
      </c>
      <c r="C35" s="22" t="str">
        <f aca="false">IF(B35="","",IFERROR(INDEX('Exigences CFA'!$E$5:$E$19,MATCH(B35,'Exigences CFA'!$A$5:$A$19,0)),"Hors tableau"))</f>
        <v>Majeure seulement</v>
      </c>
      <c r="D35" s="22" t="str">
        <f aca="false">IF(B35="","",IFERROR(INDEX('Exigences CFA'!$D$5:$D$19,MATCH(B35,'Exigences CFA'!$A$5:$A$19,0)),"Hors tableau"))</f>
        <v>Inchangé</v>
      </c>
      <c r="E35" s="13" t="s">
        <v>168</v>
      </c>
      <c r="F35" s="13"/>
      <c r="G35" s="23"/>
      <c r="H35" s="16"/>
      <c r="I35" s="16"/>
      <c r="J35" s="24"/>
      <c r="K35" s="24"/>
      <c r="L35" s="22" t="str">
        <f aca="false">IF(OR(E35="",G35="Sans objet",G35="Prête"),"",IF(AND(J35&lt;&gt;"",J35&lt;$D$5),"En retard",IF(AND(G35&lt;&gt;"",I35=""),"Sans responsable","")))</f>
        <v/>
      </c>
    </row>
    <row r="36" customFormat="false" ht="30.75" hidden="false" customHeight="true" outlineLevel="0" collapsed="false">
      <c r="A36" s="14" t="s">
        <v>169</v>
      </c>
      <c r="B36" s="14" t="n">
        <v>29</v>
      </c>
      <c r="C36" s="22" t="str">
        <f aca="false">IF(B36="","",IFERROR(INDEX('Exigences CFA'!$E$5:$E$19,MATCH(B36,'Exigences CFA'!$A$5:$A$19,0)),"Hors tableau"))</f>
        <v>Majeure seulement</v>
      </c>
      <c r="D36" s="22" t="str">
        <f aca="false">IF(B36="","",IFERROR(INDEX('Exigences CFA'!$D$5:$D$19,MATCH(B36,'Exigences CFA'!$A$5:$A$19,0)),"Hors tableau"))</f>
        <v>Inchangé</v>
      </c>
      <c r="E36" s="13" t="s">
        <v>170</v>
      </c>
      <c r="F36" s="13"/>
      <c r="G36" s="23"/>
      <c r="H36" s="16"/>
      <c r="I36" s="16"/>
      <c r="J36" s="24"/>
      <c r="K36" s="24"/>
      <c r="L36" s="22" t="str">
        <f aca="false">IF(OR(E36="",G36="Sans objet",G36="Prête"),"",IF(AND(J36&lt;&gt;"",J36&lt;$D$5),"En retard",IF(AND(G36&lt;&gt;"",I36=""),"Sans responsable","")))</f>
        <v/>
      </c>
    </row>
    <row r="37" customFormat="false" ht="57" hidden="false" customHeight="true" outlineLevel="0" collapsed="false">
      <c r="A37" s="14" t="s">
        <v>171</v>
      </c>
      <c r="B37" s="14" t="n">
        <v>29</v>
      </c>
      <c r="C37" s="22" t="str">
        <f aca="false">IF(B37="","",IFERROR(INDEX('Exigences CFA'!$E$5:$E$19,MATCH(B37,'Exigences CFA'!$A$5:$A$19,0)),"Hors tableau"))</f>
        <v>Majeure seulement</v>
      </c>
      <c r="D37" s="22" t="str">
        <f aca="false">IF(B37="","",IFERROR(INDEX('Exigences CFA'!$D$5:$D$19,MATCH(B37,'Exigences CFA'!$A$5:$A$19,0)),"Hors tableau"))</f>
        <v>Inchangé</v>
      </c>
      <c r="E37" s="13" t="s">
        <v>172</v>
      </c>
      <c r="F37" s="13"/>
      <c r="G37" s="23"/>
      <c r="H37" s="16"/>
      <c r="I37" s="16"/>
      <c r="J37" s="24"/>
      <c r="K37" s="24"/>
      <c r="L37" s="22" t="str">
        <f aca="false">IF(OR(E37="",G37="Sans objet",G37="Prête"),"",IF(AND(J37&lt;&gt;"",J37&lt;$D$5),"En retard",IF(AND(G37&lt;&gt;"",I37=""),"Sans responsable","")))</f>
        <v/>
      </c>
    </row>
    <row r="38" customFormat="false" ht="43.5" hidden="false" customHeight="true" outlineLevel="0" collapsed="false">
      <c r="A38" s="14" t="s">
        <v>173</v>
      </c>
      <c r="B38" s="14" t="n">
        <v>29</v>
      </c>
      <c r="C38" s="22" t="str">
        <f aca="false">IF(B38="","",IFERROR(INDEX('Exigences CFA'!$E$5:$E$19,MATCH(B38,'Exigences CFA'!$A$5:$A$19,0)),"Hors tableau"))</f>
        <v>Majeure seulement</v>
      </c>
      <c r="D38" s="22" t="str">
        <f aca="false">IF(B38="","",IFERROR(INDEX('Exigences CFA'!$D$5:$D$19,MATCH(B38,'Exigences CFA'!$A$5:$A$19,0)),"Hors tableau"))</f>
        <v>Inchangé</v>
      </c>
      <c r="E38" s="13" t="s">
        <v>174</v>
      </c>
      <c r="F38" s="13" t="s">
        <v>175</v>
      </c>
      <c r="G38" s="23"/>
      <c r="H38" s="16"/>
      <c r="I38" s="16"/>
      <c r="J38" s="24"/>
      <c r="K38" s="24"/>
      <c r="L38" s="22" t="str">
        <f aca="false">IF(OR(E38="",G38="Sans objet",G38="Prête"),"",IF(AND(J38&lt;&gt;"",J38&lt;$D$5),"En retard",IF(AND(G38&lt;&gt;"",I38=""),"Sans responsable","")))</f>
        <v/>
      </c>
    </row>
    <row r="39" customFormat="false" ht="57" hidden="false" customHeight="true" outlineLevel="0" collapsed="false">
      <c r="A39" s="14" t="s">
        <v>176</v>
      </c>
      <c r="B39" s="14" t="n">
        <v>33</v>
      </c>
      <c r="C39" s="22" t="str">
        <f aca="false">IF(B39="","",IFERROR(INDEX('Exigences CFA'!$E$5:$E$19,MATCH(B39,'Exigences CFA'!$A$5:$A$19,0)),"Hors tableau"))</f>
        <v>Mineure ou majeure</v>
      </c>
      <c r="D39" s="22" t="str">
        <f aca="false">IF(B39="","",IFERROR(INDEX('Exigences CFA'!$D$5:$D$19,MATCH(B39,'Exigences CFA'!$A$5:$A$19,0)),"Hors tableau"))</f>
        <v>Nouveau</v>
      </c>
      <c r="E39" s="13" t="s">
        <v>177</v>
      </c>
      <c r="F39" s="13" t="s">
        <v>132</v>
      </c>
      <c r="G39" s="23"/>
      <c r="H39" s="16"/>
      <c r="I39" s="16"/>
      <c r="J39" s="24"/>
      <c r="K39" s="24"/>
      <c r="L39" s="22" t="str">
        <f aca="false">IF(OR(E39="",G39="Sans objet",G39="Prête"),"",IF(AND(J39&lt;&gt;"",J39&lt;$D$5),"En retard",IF(AND(G39&lt;&gt;"",I39=""),"Sans responsable","")))</f>
        <v/>
      </c>
    </row>
    <row r="40" customFormat="false" ht="30.75" hidden="false" customHeight="true" outlineLevel="0" collapsed="false">
      <c r="A40" s="14" t="s">
        <v>178</v>
      </c>
      <c r="B40" s="14" t="n">
        <v>33</v>
      </c>
      <c r="C40" s="22" t="str">
        <f aca="false">IF(B40="","",IFERROR(INDEX('Exigences CFA'!$E$5:$E$19,MATCH(B40,'Exigences CFA'!$A$5:$A$19,0)),"Hors tableau"))</f>
        <v>Mineure ou majeure</v>
      </c>
      <c r="D40" s="22" t="str">
        <f aca="false">IF(B40="","",IFERROR(INDEX('Exigences CFA'!$D$5:$D$19,MATCH(B40,'Exigences CFA'!$A$5:$A$19,0)),"Hors tableau"))</f>
        <v>Nouveau</v>
      </c>
      <c r="E40" s="13" t="s">
        <v>179</v>
      </c>
      <c r="F40" s="13" t="s">
        <v>132</v>
      </c>
      <c r="G40" s="23"/>
      <c r="H40" s="16"/>
      <c r="I40" s="16"/>
      <c r="J40" s="24"/>
      <c r="K40" s="24"/>
      <c r="L40" s="22" t="str">
        <f aca="false">IF(OR(E40="",G40="Sans objet",G40="Prête"),"",IF(AND(J40&lt;&gt;"",J40&lt;$D$5),"En retard",IF(AND(G40&lt;&gt;"",I40=""),"Sans responsable","")))</f>
        <v/>
      </c>
    </row>
    <row r="41" customFormat="false" ht="43.5" hidden="false" customHeight="true" outlineLevel="0" collapsed="false">
      <c r="A41" s="14" t="s">
        <v>180</v>
      </c>
      <c r="B41" s="14" t="n">
        <v>33</v>
      </c>
      <c r="C41" s="22" t="str">
        <f aca="false">IF(B41="","",IFERROR(INDEX('Exigences CFA'!$E$5:$E$19,MATCH(B41,'Exigences CFA'!$A$5:$A$19,0)),"Hors tableau"))</f>
        <v>Mineure ou majeure</v>
      </c>
      <c r="D41" s="22" t="str">
        <f aca="false">IF(B41="","",IFERROR(INDEX('Exigences CFA'!$D$5:$D$19,MATCH(B41,'Exigences CFA'!$A$5:$A$19,0)),"Hors tableau"))</f>
        <v>Nouveau</v>
      </c>
      <c r="E41" s="13" t="s">
        <v>181</v>
      </c>
      <c r="F41" s="13" t="s">
        <v>132</v>
      </c>
      <c r="G41" s="23"/>
      <c r="H41" s="16"/>
      <c r="I41" s="16"/>
      <c r="J41" s="24"/>
      <c r="K41" s="24"/>
      <c r="L41" s="22" t="str">
        <f aca="false">IF(OR(E41="",G41="Sans objet",G41="Prête"),"",IF(AND(J41&lt;&gt;"",J41&lt;$D$5),"En retard",IF(AND(G41&lt;&gt;"",I41=""),"Sans responsable","")))</f>
        <v/>
      </c>
    </row>
    <row r="42" customFormat="false" ht="43.5" hidden="false" customHeight="true" outlineLevel="0" collapsed="false">
      <c r="A42" s="14" t="s">
        <v>182</v>
      </c>
      <c r="B42" s="14" t="n">
        <v>33</v>
      </c>
      <c r="C42" s="22" t="str">
        <f aca="false">IF(B42="","",IFERROR(INDEX('Exigences CFA'!$E$5:$E$19,MATCH(B42,'Exigences CFA'!$A$5:$A$19,0)),"Hors tableau"))</f>
        <v>Mineure ou majeure</v>
      </c>
      <c r="D42" s="22" t="str">
        <f aca="false">IF(B42="","",IFERROR(INDEX('Exigences CFA'!$D$5:$D$19,MATCH(B42,'Exigences CFA'!$A$5:$A$19,0)),"Hors tableau"))</f>
        <v>Nouveau</v>
      </c>
      <c r="E42" s="13" t="s">
        <v>183</v>
      </c>
      <c r="F42" s="13" t="s">
        <v>132</v>
      </c>
      <c r="G42" s="23"/>
      <c r="H42" s="16"/>
      <c r="I42" s="16"/>
      <c r="J42" s="24"/>
      <c r="K42" s="24"/>
      <c r="L42" s="22" t="str">
        <f aca="false">IF(OR(E42="",G42="Sans objet",G42="Prête"),"",IF(AND(J42&lt;&gt;"",J42&lt;$D$5),"En retard",IF(AND(G42&lt;&gt;"",I42=""),"Sans responsable","")))</f>
        <v/>
      </c>
    </row>
    <row r="43" customFormat="false" ht="57" hidden="false" customHeight="true" outlineLevel="0" collapsed="false">
      <c r="A43" s="14" t="s">
        <v>184</v>
      </c>
      <c r="B43" s="14" t="n">
        <v>1</v>
      </c>
      <c r="C43" s="22" t="str">
        <f aca="false">IF(B43="","",IFERROR(INDEX('Exigences CFA'!$E$5:$E$19,MATCH(B43,'Exigences CFA'!$A$5:$A$19,0)),"Hors tableau"))</f>
        <v>Mineure ou majeure</v>
      </c>
      <c r="D43" s="22" t="str">
        <f aca="false">IF(B43="","",IFERROR(INDEX('Exigences CFA'!$D$5:$D$19,MATCH(B43,'Exigences CFA'!$A$5:$A$19,0)),"Hors tableau"))</f>
        <v>Modifié</v>
      </c>
      <c r="E43" s="13" t="s">
        <v>185</v>
      </c>
      <c r="F43" s="13" t="s">
        <v>186</v>
      </c>
      <c r="G43" s="23"/>
      <c r="H43" s="16"/>
      <c r="I43" s="16"/>
      <c r="J43" s="24"/>
      <c r="K43" s="24"/>
      <c r="L43" s="22" t="str">
        <f aca="false">IF(OR(E43="",G43="Sans objet",G43="Prête"),"",IF(AND(J43&lt;&gt;"",J43&lt;$D$5),"En retard",IF(AND(G43&lt;&gt;"",I43=""),"Sans responsable","")))</f>
        <v/>
      </c>
    </row>
    <row r="44" customFormat="false" ht="57" hidden="false" customHeight="true" outlineLevel="0" collapsed="false">
      <c r="A44" s="14" t="s">
        <v>187</v>
      </c>
      <c r="B44" s="14" t="n">
        <v>1</v>
      </c>
      <c r="C44" s="22" t="str">
        <f aca="false">IF(B44="","",IFERROR(INDEX('Exigences CFA'!$E$5:$E$19,MATCH(B44,'Exigences CFA'!$A$5:$A$19,0)),"Hors tableau"))</f>
        <v>Mineure ou majeure</v>
      </c>
      <c r="D44" s="22" t="str">
        <f aca="false">IF(B44="","",IFERROR(INDEX('Exigences CFA'!$D$5:$D$19,MATCH(B44,'Exigences CFA'!$A$5:$A$19,0)),"Hors tableau"))</f>
        <v>Modifié</v>
      </c>
      <c r="E44" s="13" t="s">
        <v>188</v>
      </c>
      <c r="F44" s="13" t="s">
        <v>186</v>
      </c>
      <c r="G44" s="23"/>
      <c r="H44" s="16"/>
      <c r="I44" s="16"/>
      <c r="J44" s="24"/>
      <c r="K44" s="24"/>
      <c r="L44" s="22" t="str">
        <f aca="false">IF(OR(E44="",G44="Sans objet",G44="Prête"),"",IF(AND(J44&lt;&gt;"",J44&lt;$D$5),"En retard",IF(AND(G44&lt;&gt;"",I44=""),"Sans responsable","")))</f>
        <v/>
      </c>
    </row>
    <row r="45" customFormat="false" ht="57" hidden="false" customHeight="true" outlineLevel="0" collapsed="false">
      <c r="A45" s="14" t="s">
        <v>189</v>
      </c>
      <c r="B45" s="14" t="n">
        <v>2</v>
      </c>
      <c r="C45" s="22" t="str">
        <f aca="false">IF(B45="","",IFERROR(INDEX('Exigences CFA'!$E$5:$E$19,MATCH(B45,'Exigences CFA'!$A$5:$A$19,0)),"Hors tableau"))</f>
        <v>Mineure ou majeure</v>
      </c>
      <c r="D45" s="22" t="str">
        <f aca="false">IF(B45="","",IFERROR(INDEX('Exigences CFA'!$D$5:$D$19,MATCH(B45,'Exigences CFA'!$A$5:$A$19,0)),"Hors tableau"))</f>
        <v>Modifié</v>
      </c>
      <c r="E45" s="13" t="s">
        <v>190</v>
      </c>
      <c r="F45" s="13" t="s">
        <v>191</v>
      </c>
      <c r="G45" s="23"/>
      <c r="H45" s="16"/>
      <c r="I45" s="16"/>
      <c r="J45" s="24"/>
      <c r="K45" s="24"/>
      <c r="L45" s="22" t="str">
        <f aca="false">IF(OR(E45="",G45="Sans objet",G45="Prête"),"",IF(AND(J45&lt;&gt;"",J45&lt;$D$5),"En retard",IF(AND(G45&lt;&gt;"",I45=""),"Sans responsable","")))</f>
        <v/>
      </c>
    </row>
    <row r="46" customFormat="false" ht="43.5" hidden="false" customHeight="true" outlineLevel="0" collapsed="false">
      <c r="A46" s="14" t="s">
        <v>192</v>
      </c>
      <c r="B46" s="14" t="n">
        <v>3</v>
      </c>
      <c r="C46" s="22" t="str">
        <f aca="false">IF(B46="","",IFERROR(INDEX('Exigences CFA'!$E$5:$E$19,MATCH(B46,'Exigences CFA'!$A$5:$A$19,0)),"Hors tableau"))</f>
        <v>Mineure ou majeure</v>
      </c>
      <c r="D46" s="22" t="str">
        <f aca="false">IF(B46="","",IFERROR(INDEX('Exigences CFA'!$D$5:$D$19,MATCH(B46,'Exigences CFA'!$A$5:$A$19,0)),"Hors tableau"))</f>
        <v>Modifié</v>
      </c>
      <c r="E46" s="13" t="s">
        <v>193</v>
      </c>
      <c r="F46" s="13" t="s">
        <v>194</v>
      </c>
      <c r="G46" s="23"/>
      <c r="H46" s="16"/>
      <c r="I46" s="16"/>
      <c r="J46" s="24"/>
      <c r="K46" s="24"/>
      <c r="L46" s="22" t="str">
        <f aca="false">IF(OR(E46="",G46="Sans objet",G46="Prête"),"",IF(AND(J46&lt;&gt;"",J46&lt;$D$5),"En retard",IF(AND(G46&lt;&gt;"",I46=""),"Sans responsable","")))</f>
        <v/>
      </c>
    </row>
    <row r="47" customFormat="false" ht="57" hidden="false" customHeight="true" outlineLevel="0" collapsed="false">
      <c r="A47" s="14" t="s">
        <v>195</v>
      </c>
      <c r="B47" s="14" t="n">
        <v>12</v>
      </c>
      <c r="C47" s="22" t="str">
        <f aca="false">IF(B47="","",IFERROR(INDEX('Exigences CFA'!$E$5:$E$19,MATCH(B47,'Exigences CFA'!$A$5:$A$19,0)),"Hors tableau"))</f>
        <v>Mineure ou majeure</v>
      </c>
      <c r="D47" s="22" t="str">
        <f aca="false">IF(B47="","",IFERROR(INDEX('Exigences CFA'!$D$5:$D$19,MATCH(B47,'Exigences CFA'!$A$5:$A$19,0)),"Hors tableau"))</f>
        <v>Modifié</v>
      </c>
      <c r="E47" s="13" t="s">
        <v>196</v>
      </c>
      <c r="F47" s="13" t="s">
        <v>197</v>
      </c>
      <c r="G47" s="23"/>
      <c r="H47" s="16"/>
      <c r="I47" s="16"/>
      <c r="J47" s="24"/>
      <c r="K47" s="24"/>
      <c r="L47" s="22" t="str">
        <f aca="false">IF(OR(E47="",G47="Sans objet",G47="Prête"),"",IF(AND(J47&lt;&gt;"",J47&lt;$D$5),"En retard",IF(AND(G47&lt;&gt;"",I47=""),"Sans responsable","")))</f>
        <v/>
      </c>
    </row>
    <row r="48" customFormat="false" ht="57" hidden="false" customHeight="true" outlineLevel="0" collapsed="false">
      <c r="A48" s="14" t="s">
        <v>198</v>
      </c>
      <c r="B48" s="14" t="n">
        <v>12</v>
      </c>
      <c r="C48" s="22" t="str">
        <f aca="false">IF(B48="","",IFERROR(INDEX('Exigences CFA'!$E$5:$E$19,MATCH(B48,'Exigences CFA'!$A$5:$A$19,0)),"Hors tableau"))</f>
        <v>Mineure ou majeure</v>
      </c>
      <c r="D48" s="22" t="str">
        <f aca="false">IF(B48="","",IFERROR(INDEX('Exigences CFA'!$D$5:$D$19,MATCH(B48,'Exigences CFA'!$A$5:$A$19,0)),"Hors tableau"))</f>
        <v>Modifié</v>
      </c>
      <c r="E48" s="13" t="s">
        <v>199</v>
      </c>
      <c r="F48" s="13" t="s">
        <v>126</v>
      </c>
      <c r="G48" s="23"/>
      <c r="H48" s="16"/>
      <c r="I48" s="16"/>
      <c r="J48" s="24"/>
      <c r="K48" s="24"/>
      <c r="L48" s="22" t="str">
        <f aca="false">IF(OR(E48="",G48="Sans objet",G48="Prête"),"",IF(AND(J48&lt;&gt;"",J48&lt;$D$5),"En retard",IF(AND(G48&lt;&gt;"",I48=""),"Sans responsable","")))</f>
        <v/>
      </c>
    </row>
    <row r="49" customFormat="false" ht="43.5" hidden="false" customHeight="true" outlineLevel="0" collapsed="false">
      <c r="A49" s="14" t="s">
        <v>200</v>
      </c>
      <c r="B49" s="14" t="n">
        <v>19</v>
      </c>
      <c r="C49" s="22" t="str">
        <f aca="false">IF(B49="","",IFERROR(INDEX('Exigences CFA'!$E$5:$E$19,MATCH(B49,'Exigences CFA'!$A$5:$A$19,0)),"Hors tableau"))</f>
        <v>Mineure ou majeure</v>
      </c>
      <c r="D49" s="22" t="str">
        <f aca="false">IF(B49="","",IFERROR(INDEX('Exigences CFA'!$D$5:$D$19,MATCH(B49,'Exigences CFA'!$A$5:$A$19,0)),"Hors tableau"))</f>
        <v>Modifié</v>
      </c>
      <c r="E49" s="13" t="s">
        <v>201</v>
      </c>
      <c r="F49" s="13" t="s">
        <v>186</v>
      </c>
      <c r="G49" s="23"/>
      <c r="H49" s="16"/>
      <c r="I49" s="16"/>
      <c r="J49" s="24"/>
      <c r="K49" s="24"/>
      <c r="L49" s="22" t="str">
        <f aca="false">IF(OR(E49="",G49="Sans objet",G49="Prête"),"",IF(AND(J49&lt;&gt;"",J49&lt;$D$5),"En retard",IF(AND(G49&lt;&gt;"",I49=""),"Sans responsable","")))</f>
        <v/>
      </c>
    </row>
    <row r="50" customFormat="false" ht="43.5" hidden="false" customHeight="true" outlineLevel="0" collapsed="false">
      <c r="A50" s="14" t="s">
        <v>202</v>
      </c>
      <c r="B50" s="14" t="n">
        <v>19</v>
      </c>
      <c r="C50" s="22" t="str">
        <f aca="false">IF(B50="","",IFERROR(INDEX('Exigences CFA'!$E$5:$E$19,MATCH(B50,'Exigences CFA'!$A$5:$A$19,0)),"Hors tableau"))</f>
        <v>Mineure ou majeure</v>
      </c>
      <c r="D50" s="22" t="str">
        <f aca="false">IF(B50="","",IFERROR(INDEX('Exigences CFA'!$D$5:$D$19,MATCH(B50,'Exigences CFA'!$A$5:$A$19,0)),"Hors tableau"))</f>
        <v>Modifié</v>
      </c>
      <c r="E50" s="13" t="s">
        <v>203</v>
      </c>
      <c r="F50" s="13" t="s">
        <v>204</v>
      </c>
      <c r="G50" s="23"/>
      <c r="H50" s="16"/>
      <c r="I50" s="16"/>
      <c r="J50" s="24"/>
      <c r="K50" s="24"/>
      <c r="L50" s="22" t="str">
        <f aca="false">IF(OR(E50="",G50="Sans objet",G50="Prête"),"",IF(AND(J50&lt;&gt;"",J50&lt;$D$5),"En retard",IF(AND(G50&lt;&gt;"",I50=""),"Sans responsable","")))</f>
        <v/>
      </c>
    </row>
    <row r="51" customFormat="false" ht="43.5" hidden="false" customHeight="true" outlineLevel="0" collapsed="false">
      <c r="A51" s="14" t="s">
        <v>205</v>
      </c>
      <c r="B51" s="14" t="n">
        <v>27</v>
      </c>
      <c r="C51" s="22" t="str">
        <f aca="false">IF(B51="","",IFERROR(INDEX('Exigences CFA'!$E$5:$E$19,MATCH(B51,'Exigences CFA'!$A$5:$A$19,0)),"Hors tableau"))</f>
        <v>Majeure seulement</v>
      </c>
      <c r="D51" s="22" t="str">
        <f aca="false">IF(B51="","",IFERROR(INDEX('Exigences CFA'!$D$5:$D$19,MATCH(B51,'Exigences CFA'!$A$5:$A$19,0)),"Hors tableau"))</f>
        <v>Modifié</v>
      </c>
      <c r="E51" s="13" t="s">
        <v>206</v>
      </c>
      <c r="F51" s="13" t="s">
        <v>186</v>
      </c>
      <c r="G51" s="23"/>
      <c r="H51" s="16"/>
      <c r="I51" s="16"/>
      <c r="J51" s="24"/>
      <c r="K51" s="24"/>
      <c r="L51" s="22" t="str">
        <f aca="false">IF(OR(E51="",G51="Sans objet",G51="Prête"),"",IF(AND(J51&lt;&gt;"",J51&lt;$D$5),"En retard",IF(AND(G51&lt;&gt;"",I51=""),"Sans responsable","")))</f>
        <v/>
      </c>
    </row>
    <row r="52" customFormat="false" ht="57" hidden="false" customHeight="true" outlineLevel="0" collapsed="false">
      <c r="A52" s="14" t="s">
        <v>207</v>
      </c>
      <c r="B52" s="14" t="n">
        <v>30</v>
      </c>
      <c r="C52" s="22" t="str">
        <f aca="false">IF(B52="","",IFERROR(INDEX('Exigences CFA'!$E$5:$E$19,MATCH(B52,'Exigences CFA'!$A$5:$A$19,0)),"Hors tableau"))</f>
        <v>Mineure ou majeure</v>
      </c>
      <c r="D52" s="22" t="str">
        <f aca="false">IF(B52="","",IFERROR(INDEX('Exigences CFA'!$D$5:$D$19,MATCH(B52,'Exigences CFA'!$A$5:$A$19,0)),"Hors tableau"))</f>
        <v>Modifié</v>
      </c>
      <c r="E52" s="13" t="s">
        <v>208</v>
      </c>
      <c r="F52" s="13" t="s">
        <v>209</v>
      </c>
      <c r="G52" s="23"/>
      <c r="H52" s="16"/>
      <c r="I52" s="16"/>
      <c r="J52" s="24"/>
      <c r="K52" s="24"/>
      <c r="L52" s="22" t="str">
        <f aca="false">IF(OR(E52="",G52="Sans objet",G52="Prête"),"",IF(AND(J52&lt;&gt;"",J52&lt;$D$5),"En retard",IF(AND(G52&lt;&gt;"",I52=""),"Sans responsable","")))</f>
        <v/>
      </c>
    </row>
    <row r="53" customFormat="false" ht="30.75" hidden="false" customHeight="true" outlineLevel="0" collapsed="false">
      <c r="A53" s="14" t="s">
        <v>210</v>
      </c>
      <c r="B53" s="14" t="n">
        <v>30</v>
      </c>
      <c r="C53" s="22" t="str">
        <f aca="false">IF(B53="","",IFERROR(INDEX('Exigences CFA'!$E$5:$E$19,MATCH(B53,'Exigences CFA'!$A$5:$A$19,0)),"Hors tableau"))</f>
        <v>Mineure ou majeure</v>
      </c>
      <c r="D53" s="22" t="str">
        <f aca="false">IF(B53="","",IFERROR(INDEX('Exigences CFA'!$D$5:$D$19,MATCH(B53,'Exigences CFA'!$A$5:$A$19,0)),"Hors tableau"))</f>
        <v>Modifié</v>
      </c>
      <c r="E53" s="13" t="s">
        <v>211</v>
      </c>
      <c r="F53" s="13" t="s">
        <v>126</v>
      </c>
      <c r="G53" s="23"/>
      <c r="H53" s="16"/>
      <c r="I53" s="16"/>
      <c r="J53" s="24"/>
      <c r="K53" s="24"/>
      <c r="L53" s="22" t="str">
        <f aca="false">IF(OR(E53="",G53="Sans objet",G53="Prête"),"",IF(AND(J53&lt;&gt;"",J53&lt;$D$5),"En retard",IF(AND(G53&lt;&gt;"",I53=""),"Sans responsable","")))</f>
        <v/>
      </c>
    </row>
    <row r="54" customFormat="false" ht="30.75" hidden="false" customHeight="true" outlineLevel="0" collapsed="false">
      <c r="A54" s="14" t="s">
        <v>212</v>
      </c>
      <c r="B54" s="14" t="n">
        <v>32</v>
      </c>
      <c r="C54" s="22" t="str">
        <f aca="false">IF(B54="","",IFERROR(INDEX('Exigences CFA'!$E$5:$E$19,MATCH(B54,'Exigences CFA'!$A$5:$A$19,0)),"Hors tableau"))</f>
        <v>Majeure seulement</v>
      </c>
      <c r="D54" s="22" t="str">
        <f aca="false">IF(B54="","",IFERROR(INDEX('Exigences CFA'!$D$5:$D$19,MATCH(B54,'Exigences CFA'!$A$5:$A$19,0)),"Hors tableau"))</f>
        <v>Modifié</v>
      </c>
      <c r="E54" s="13" t="s">
        <v>213</v>
      </c>
      <c r="F54" s="13" t="s">
        <v>186</v>
      </c>
      <c r="G54" s="23"/>
      <c r="H54" s="16"/>
      <c r="I54" s="16"/>
      <c r="J54" s="24"/>
      <c r="K54" s="24"/>
      <c r="L54" s="22" t="str">
        <f aca="false">IF(OR(E54="",G54="Sans objet",G54="Prête"),"",IF(AND(J54&lt;&gt;"",J54&lt;$D$5),"En retard",IF(AND(G54&lt;&gt;"",I54=""),"Sans responsable","")))</f>
        <v/>
      </c>
    </row>
    <row r="55" customFormat="false" ht="43.5" hidden="false" customHeight="true" outlineLevel="0" collapsed="false">
      <c r="A55" s="14" t="s">
        <v>214</v>
      </c>
      <c r="B55" s="14" t="n">
        <v>32</v>
      </c>
      <c r="C55" s="22" t="str">
        <f aca="false">IF(B55="","",IFERROR(INDEX('Exigences CFA'!$E$5:$E$19,MATCH(B55,'Exigences CFA'!$A$5:$A$19,0)),"Hors tableau"))</f>
        <v>Majeure seulement</v>
      </c>
      <c r="D55" s="22" t="str">
        <f aca="false">IF(B55="","",IFERROR(INDEX('Exigences CFA'!$D$5:$D$19,MATCH(B55,'Exigences CFA'!$A$5:$A$19,0)),"Hors tableau"))</f>
        <v>Modifié</v>
      </c>
      <c r="E55" s="13" t="s">
        <v>215</v>
      </c>
      <c r="F55" s="13" t="s">
        <v>216</v>
      </c>
      <c r="G55" s="23"/>
      <c r="H55" s="16"/>
      <c r="I55" s="16"/>
      <c r="J55" s="24"/>
      <c r="K55" s="24"/>
      <c r="L55" s="22" t="str">
        <f aca="false">IF(OR(E55="",G55="Sans objet",G55="Prête"),"",IF(AND(J55&lt;&gt;"",J55&lt;$D$5),"En retard",IF(AND(G55&lt;&gt;"",I55=""),"Sans responsable","")))</f>
        <v/>
      </c>
    </row>
    <row r="56" customFormat="false" ht="24" hidden="false" customHeight="true" outlineLevel="0" collapsed="false">
      <c r="A56" s="14" t="s">
        <v>217</v>
      </c>
      <c r="B56" s="23"/>
      <c r="C56" s="22" t="str">
        <f aca="false">IF(B56="","",IFERROR(INDEX('Exigences CFA'!$E$5:$E$19,MATCH(B56,'Exigences CFA'!$A$5:$A$19,0)),"Hors tableau"))</f>
        <v/>
      </c>
      <c r="D56" s="22" t="str">
        <f aca="false">IF(B56="","",IFERROR(INDEX('Exigences CFA'!$D$5:$D$19,MATCH(B56,'Exigences CFA'!$A$5:$A$19,0)),"Hors tableau"))</f>
        <v/>
      </c>
      <c r="E56" s="16"/>
      <c r="F56" s="16"/>
      <c r="G56" s="23"/>
      <c r="H56" s="16"/>
      <c r="I56" s="16"/>
      <c r="J56" s="24"/>
      <c r="K56" s="24"/>
      <c r="L56" s="22" t="str">
        <f aca="false">IF(OR(E56="",G56="Sans objet",G56="Prête"),"",IF(AND(J56&lt;&gt;"",J56&lt;$D$5),"En retard",IF(AND(G56&lt;&gt;"",I56=""),"Sans responsable","")))</f>
        <v/>
      </c>
    </row>
    <row r="57" customFormat="false" ht="24" hidden="false" customHeight="true" outlineLevel="0" collapsed="false">
      <c r="A57" s="14" t="s">
        <v>218</v>
      </c>
      <c r="B57" s="23"/>
      <c r="C57" s="22" t="str">
        <f aca="false">IF(B57="","",IFERROR(INDEX('Exigences CFA'!$E$5:$E$19,MATCH(B57,'Exigences CFA'!$A$5:$A$19,0)),"Hors tableau"))</f>
        <v/>
      </c>
      <c r="D57" s="22" t="str">
        <f aca="false">IF(B57="","",IFERROR(INDEX('Exigences CFA'!$D$5:$D$19,MATCH(B57,'Exigences CFA'!$A$5:$A$19,0)),"Hors tableau"))</f>
        <v/>
      </c>
      <c r="E57" s="16"/>
      <c r="F57" s="16"/>
      <c r="G57" s="23"/>
      <c r="H57" s="16"/>
      <c r="I57" s="16"/>
      <c r="J57" s="24"/>
      <c r="K57" s="24"/>
      <c r="L57" s="22" t="str">
        <f aca="false">IF(OR(E57="",G57="Sans objet",G57="Prête"),"",IF(AND(J57&lt;&gt;"",J57&lt;$D$5),"En retard",IF(AND(G57&lt;&gt;"",I57=""),"Sans responsable","")))</f>
        <v/>
      </c>
    </row>
    <row r="58" customFormat="false" ht="24" hidden="false" customHeight="true" outlineLevel="0" collapsed="false">
      <c r="A58" s="14" t="s">
        <v>219</v>
      </c>
      <c r="B58" s="23"/>
      <c r="C58" s="22" t="str">
        <f aca="false">IF(B58="","",IFERROR(INDEX('Exigences CFA'!$E$5:$E$19,MATCH(B58,'Exigences CFA'!$A$5:$A$19,0)),"Hors tableau"))</f>
        <v/>
      </c>
      <c r="D58" s="22" t="str">
        <f aca="false">IF(B58="","",IFERROR(INDEX('Exigences CFA'!$D$5:$D$19,MATCH(B58,'Exigences CFA'!$A$5:$A$19,0)),"Hors tableau"))</f>
        <v/>
      </c>
      <c r="E58" s="16"/>
      <c r="F58" s="16"/>
      <c r="G58" s="23"/>
      <c r="H58" s="16"/>
      <c r="I58" s="16"/>
      <c r="J58" s="24"/>
      <c r="K58" s="24"/>
      <c r="L58" s="22" t="str">
        <f aca="false">IF(OR(E58="",G58="Sans objet",G58="Prête"),"",IF(AND(J58&lt;&gt;"",J58&lt;$D$5),"En retard",IF(AND(G58&lt;&gt;"",I58=""),"Sans responsable","")))</f>
        <v/>
      </c>
    </row>
    <row r="59" customFormat="false" ht="24" hidden="false" customHeight="true" outlineLevel="0" collapsed="false">
      <c r="A59" s="14" t="s">
        <v>220</v>
      </c>
      <c r="B59" s="23"/>
      <c r="C59" s="22" t="str">
        <f aca="false">IF(B59="","",IFERROR(INDEX('Exigences CFA'!$E$5:$E$19,MATCH(B59,'Exigences CFA'!$A$5:$A$19,0)),"Hors tableau"))</f>
        <v/>
      </c>
      <c r="D59" s="22" t="str">
        <f aca="false">IF(B59="","",IFERROR(INDEX('Exigences CFA'!$D$5:$D$19,MATCH(B59,'Exigences CFA'!$A$5:$A$19,0)),"Hors tableau"))</f>
        <v/>
      </c>
      <c r="E59" s="16"/>
      <c r="F59" s="16"/>
      <c r="G59" s="23"/>
      <c r="H59" s="16"/>
      <c r="I59" s="16"/>
      <c r="J59" s="24"/>
      <c r="K59" s="24"/>
      <c r="L59" s="22" t="str">
        <f aca="false">IF(OR(E59="",G59="Sans objet",G59="Prête"),"",IF(AND(J59&lt;&gt;"",J59&lt;$D$5),"En retard",IF(AND(G59&lt;&gt;"",I59=""),"Sans responsable","")))</f>
        <v/>
      </c>
    </row>
    <row r="60" customFormat="false" ht="24" hidden="false" customHeight="true" outlineLevel="0" collapsed="false">
      <c r="A60" s="14" t="s">
        <v>221</v>
      </c>
      <c r="B60" s="23"/>
      <c r="C60" s="22" t="str">
        <f aca="false">IF(B60="","",IFERROR(INDEX('Exigences CFA'!$E$5:$E$19,MATCH(B60,'Exigences CFA'!$A$5:$A$19,0)),"Hors tableau"))</f>
        <v/>
      </c>
      <c r="D60" s="22" t="str">
        <f aca="false">IF(B60="","",IFERROR(INDEX('Exigences CFA'!$D$5:$D$19,MATCH(B60,'Exigences CFA'!$A$5:$A$19,0)),"Hors tableau"))</f>
        <v/>
      </c>
      <c r="E60" s="16"/>
      <c r="F60" s="16"/>
      <c r="G60" s="23"/>
      <c r="H60" s="16"/>
      <c r="I60" s="16"/>
      <c r="J60" s="24"/>
      <c r="K60" s="24"/>
      <c r="L60" s="22" t="str">
        <f aca="false">IF(OR(E60="",G60="Sans objet",G60="Prête"),"",IF(AND(J60&lt;&gt;"",J60&lt;$D$5),"En retard",IF(AND(G60&lt;&gt;"",I60=""),"Sans responsable","")))</f>
        <v/>
      </c>
    </row>
    <row r="61" customFormat="false" ht="24" hidden="false" customHeight="true" outlineLevel="0" collapsed="false">
      <c r="A61" s="14" t="s">
        <v>222</v>
      </c>
      <c r="B61" s="23"/>
      <c r="C61" s="22" t="str">
        <f aca="false">IF(B61="","",IFERROR(INDEX('Exigences CFA'!$E$5:$E$19,MATCH(B61,'Exigences CFA'!$A$5:$A$19,0)),"Hors tableau"))</f>
        <v/>
      </c>
      <c r="D61" s="22" t="str">
        <f aca="false">IF(B61="","",IFERROR(INDEX('Exigences CFA'!$D$5:$D$19,MATCH(B61,'Exigences CFA'!$A$5:$A$19,0)),"Hors tableau"))</f>
        <v/>
      </c>
      <c r="E61" s="16"/>
      <c r="F61" s="16"/>
      <c r="G61" s="23"/>
      <c r="H61" s="16"/>
      <c r="I61" s="16"/>
      <c r="J61" s="24"/>
      <c r="K61" s="24"/>
      <c r="L61" s="22" t="str">
        <f aca="false">IF(OR(E61="",G61="Sans objet",G61="Prête"),"",IF(AND(J61&lt;&gt;"",J61&lt;$D$5),"En retard",IF(AND(G61&lt;&gt;"",I61=""),"Sans responsable","")))</f>
        <v/>
      </c>
    </row>
  </sheetData>
  <mergeCells count="25">
    <mergeCell ref="A3:L3"/>
    <mergeCell ref="A4:C4"/>
    <mergeCell ref="D4:E4"/>
    <mergeCell ref="G4:H4"/>
    <mergeCell ref="I4:J4"/>
    <mergeCell ref="A5:C5"/>
    <mergeCell ref="D5:E5"/>
    <mergeCell ref="G5:H5"/>
    <mergeCell ref="I5:J5"/>
    <mergeCell ref="A6:C6"/>
    <mergeCell ref="D6:E6"/>
    <mergeCell ref="G6:H6"/>
    <mergeCell ref="I6:J6"/>
    <mergeCell ref="G7:H7"/>
    <mergeCell ref="I7:J7"/>
    <mergeCell ref="G8:H8"/>
    <mergeCell ref="I8:J8"/>
    <mergeCell ref="G9:H9"/>
    <mergeCell ref="I9:J9"/>
    <mergeCell ref="G10:H10"/>
    <mergeCell ref="I10:J10"/>
    <mergeCell ref="A11:L11"/>
    <mergeCell ref="A12:D12"/>
    <mergeCell ref="E12:F12"/>
    <mergeCell ref="G12:K12"/>
  </mergeCells>
  <conditionalFormatting sqref="E14:F61">
    <cfRule type="expression" priority="2" aboveAverage="0" equalAverage="0" bottom="0" percent="0" rank="0" text="" dxfId="3">
      <formula>LEFT($F14,7)="Nouveau"</formula>
    </cfRule>
  </conditionalFormatting>
  <conditionalFormatting sqref="G14:G61">
    <cfRule type="expression" priority="3" aboveAverage="0" equalAverage="0" bottom="0" percent="0" rank="0" text="" dxfId="4">
      <formula>$G14="Prête"</formula>
    </cfRule>
    <cfRule type="expression" priority="4" aboveAverage="0" equalAverage="0" bottom="0" percent="0" rank="0" text="" dxfId="1">
      <formula>$G14="En cours"</formula>
    </cfRule>
    <cfRule type="expression" priority="5" aboveAverage="0" equalAverage="0" bottom="0" percent="0" rank="0" text="" dxfId="2">
      <formula>$G14="Non démarré"</formula>
    </cfRule>
    <cfRule type="expression" priority="6" aboveAverage="0" equalAverage="0" bottom="0" percent="0" rank="0" text="" dxfId="5">
      <formula>$G14="Sans objet"</formula>
    </cfRule>
  </conditionalFormatting>
  <conditionalFormatting sqref="L14:L61">
    <cfRule type="expression" priority="7" aboveAverage="0" equalAverage="0" bottom="0" percent="0" rank="0" text="" dxfId="2">
      <formula>$L14="En retard"</formula>
    </cfRule>
    <cfRule type="expression" priority="8" aboveAverage="0" equalAverage="0" bottom="0" percent="0" rank="0" text="" dxfId="1">
      <formula>$L14="Sans responsable"</formula>
    </cfRule>
  </conditionalFormatting>
  <conditionalFormatting sqref="C14:C61">
    <cfRule type="expression" priority="9" aboveAverage="0" equalAverage="0" bottom="0" percent="0" rank="0" text="" dxfId="2">
      <formula>$C14="Majeure seulement"</formula>
    </cfRule>
  </conditionalFormatting>
  <dataValidations count="3">
    <dataValidation allowBlank="true" errorStyle="stop" operator="between" showDropDown="false" showErrorMessage="false" showInputMessage="false" sqref="G14:G61" type="list">
      <formula1>Listes!$A$4:$A$7</formula1>
      <formula2>0</formula2>
    </dataValidation>
    <dataValidation allowBlank="true" error="Saisissez un numéro d’indicateur de 1 à 33." errorStyle="stop" errorTitle="Valeur attendue" operator="between" showDropDown="false" showErrorMessage="true" showInputMessage="false" sqref="B14:B61" type="whole">
      <formula1>1</formula1>
      <formula2>33</formula2>
    </dataValidation>
    <dataValidation allowBlank="true" error="Saisissez une date au format jj/mm/aaaa." errorStyle="stop" errorTitle="Date attendue" operator="greaterThan" showDropDown="false" showErrorMessage="true" showInputMessage="false" sqref="J14:K61" type="date">
      <formula1>36526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11"/>
    <col collapsed="false" customWidth="true" hidden="false" outlineLevel="0" max="4" min="4" style="0" width="18"/>
    <col collapsed="false" customWidth="true" hidden="false" outlineLevel="0" max="5" min="5" style="0" width="12"/>
    <col collapsed="false" customWidth="true" hidden="false" outlineLevel="0" max="7" min="6" style="0" width="9"/>
    <col collapsed="false" customWidth="true" hidden="false" outlineLevel="0" max="8" min="8" style="0" width="12"/>
    <col collapsed="false" customWidth="true" hidden="false" outlineLevel="0" max="9" min="9" style="0" width="9"/>
    <col collapsed="false" customWidth="true" hidden="false" outlineLevel="0" max="10" min="10" style="0" width="10"/>
    <col collapsed="false" customWidth="true" hidden="false" outlineLevel="0" max="11" min="11" style="0" width="9"/>
    <col collapsed="false" customWidth="true" hidden="false" outlineLevel="0" max="12" min="12" style="0" width="72"/>
  </cols>
  <sheetData>
    <row r="1" customFormat="false" ht="21.75" hidden="false" customHeight="true" outlineLevel="0" collapsed="false">
      <c r="A1" s="1" t="s">
        <v>223</v>
      </c>
      <c r="B1" s="2"/>
      <c r="C1" s="2"/>
      <c r="D1" s="2"/>
      <c r="E1" s="2"/>
      <c r="F1" s="2"/>
      <c r="G1" s="2"/>
      <c r="H1" s="2"/>
      <c r="I1" s="2"/>
      <c r="J1" s="2"/>
      <c r="K1" s="2"/>
      <c r="L1" s="2"/>
    </row>
    <row r="2" customFormat="false" ht="25.5" hidden="false" customHeight="true" outlineLevel="0" collapsed="false">
      <c r="A2" s="3" t="s">
        <v>224</v>
      </c>
    </row>
    <row r="3" customFormat="false" ht="16.5" hidden="false" customHeight="true" outlineLevel="0" collapsed="false">
      <c r="A3" s="10" t="s">
        <v>225</v>
      </c>
      <c r="B3" s="10"/>
      <c r="C3" s="10"/>
      <c r="D3" s="10"/>
      <c r="E3" s="10"/>
      <c r="F3" s="10"/>
      <c r="G3" s="10"/>
      <c r="H3" s="10"/>
      <c r="I3" s="10"/>
      <c r="J3" s="10"/>
      <c r="K3" s="10"/>
      <c r="L3" s="10"/>
    </row>
    <row r="4" customFormat="false" ht="33.75" hidden="false" customHeight="true" outlineLevel="0" collapsed="false">
      <c r="A4" s="11" t="s">
        <v>33</v>
      </c>
      <c r="B4" s="11" t="s">
        <v>34</v>
      </c>
      <c r="C4" s="11" t="s">
        <v>36</v>
      </c>
      <c r="D4" s="11" t="s">
        <v>37</v>
      </c>
      <c r="E4" s="11" t="s">
        <v>90</v>
      </c>
      <c r="F4" s="11" t="s">
        <v>226</v>
      </c>
      <c r="G4" s="11" t="s">
        <v>94</v>
      </c>
      <c r="H4" s="11" t="s">
        <v>95</v>
      </c>
      <c r="I4" s="11" t="s">
        <v>227</v>
      </c>
      <c r="J4" s="11" t="s">
        <v>228</v>
      </c>
      <c r="K4" s="11" t="s">
        <v>229</v>
      </c>
      <c r="L4" s="11" t="s">
        <v>230</v>
      </c>
    </row>
    <row r="5" customFormat="false" ht="24" hidden="false" customHeight="true" outlineLevel="0" collapsed="false">
      <c r="A5" s="12" t="n">
        <v>13</v>
      </c>
      <c r="B5" s="25" t="str">
        <f aca="false">'Exigences CFA'!B5</f>
        <v>CFA</v>
      </c>
      <c r="C5" s="22" t="str">
        <f aca="false">'Exigences CFA'!D5</f>
        <v>Inchangé</v>
      </c>
      <c r="D5" s="22" t="str">
        <f aca="false">'Exigences CFA'!E5</f>
        <v>Mineure ou majeure</v>
      </c>
      <c r="E5" s="22" t="n">
        <f aca="false">COUNTIF(Preuves!$B$14:$B$61,A5)</f>
        <v>5</v>
      </c>
      <c r="F5" s="22" t="n">
        <f aca="false">COUNTIFS(Preuves!$B$14:$B$61,A5,Preuves!$G$14:$G$61,"Prête")</f>
        <v>0</v>
      </c>
      <c r="G5" s="22" t="n">
        <f aca="false">COUNTIFS(Preuves!$B$14:$B$61,A5,Preuves!$G$14:$G$61,"En cours")</f>
        <v>0</v>
      </c>
      <c r="H5" s="22" t="n">
        <f aca="false">COUNTIFS(Preuves!$B$14:$B$61,A5,Preuves!$G$14:$G$61,"Non démarré")</f>
        <v>0</v>
      </c>
      <c r="I5" s="22" t="n">
        <f aca="false">COUNTIFS(Preuves!$B$14:$B$61,A5,Preuves!$G$14:$G$61,"Sans objet")</f>
        <v>0</v>
      </c>
      <c r="J5" s="26" t="n">
        <f aca="false">IF(E5-I5&lt;=0,"",F5/(E5-I5))</f>
        <v>0</v>
      </c>
      <c r="K5" s="27" t="n">
        <f aca="false">COUNTIFS(Preuves!$B$14:$B$61,A5,Preuves!$L$14:$L$61,"En retard")</f>
        <v>0</v>
      </c>
      <c r="L5" s="25" t="str">
        <f aca="false">IF(E5=0,"Aucune preuve listée",IF(J5="","Toutes les preuves sont sans objet",IF(J5=1,"Toutes les preuves sont prêtes",IF(D5="Majeure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6" customFormat="false" ht="24" hidden="false" customHeight="true" outlineLevel="0" collapsed="false">
      <c r="A6" s="12" t="n">
        <v>14</v>
      </c>
      <c r="B6" s="25" t="str">
        <f aca="false">'Exigences CFA'!B6</f>
        <v>CFA</v>
      </c>
      <c r="C6" s="22" t="str">
        <f aca="false">'Exigences CFA'!D6</f>
        <v>Modifié</v>
      </c>
      <c r="D6" s="22" t="str">
        <f aca="false">'Exigences CFA'!E6</f>
        <v>Majeure seulement</v>
      </c>
      <c r="E6" s="22" t="n">
        <f aca="false">COUNTIF(Preuves!$B$14:$B$61,A6)</f>
        <v>3</v>
      </c>
      <c r="F6" s="22" t="n">
        <f aca="false">COUNTIFS(Preuves!$B$14:$B$61,A6,Preuves!$G$14:$G$61,"Prête")</f>
        <v>0</v>
      </c>
      <c r="G6" s="22" t="n">
        <f aca="false">COUNTIFS(Preuves!$B$14:$B$61,A6,Preuves!$G$14:$G$61,"En cours")</f>
        <v>0</v>
      </c>
      <c r="H6" s="22" t="n">
        <f aca="false">COUNTIFS(Preuves!$B$14:$B$61,A6,Preuves!$G$14:$G$61,"Non démarré")</f>
        <v>0</v>
      </c>
      <c r="I6" s="22" t="n">
        <f aca="false">COUNTIFS(Preuves!$B$14:$B$61,A6,Preuves!$G$14:$G$61,"Sans objet")</f>
        <v>0</v>
      </c>
      <c r="J6" s="26" t="n">
        <f aca="false">IF(E6-I6&lt;=0,"",F6/(E6-I6))</f>
        <v>0</v>
      </c>
      <c r="K6" s="27" t="n">
        <f aca="false">COUNTIFS(Preuves!$B$14:$B$61,A6,Preuves!$L$14:$L$61,"En retard")</f>
        <v>0</v>
      </c>
      <c r="L6" s="25" t="str">
        <f aca="false">IF(E6=0,"Aucune preuve listée",IF(J6="","Toutes les preuves sont sans objet",IF(J6=1,"Toutes les preuves sont prêtes",IF(D6="Majeure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7" customFormat="false" ht="24" hidden="false" customHeight="true" outlineLevel="0" collapsed="false">
      <c r="A7" s="12" t="n">
        <v>15</v>
      </c>
      <c r="B7" s="25" t="str">
        <f aca="false">'Exigences CFA'!B7</f>
        <v>CFA</v>
      </c>
      <c r="C7" s="22" t="str">
        <f aca="false">'Exigences CFA'!D7</f>
        <v>Modifié</v>
      </c>
      <c r="D7" s="22" t="str">
        <f aca="false">'Exigences CFA'!E7</f>
        <v>Majeure seulement</v>
      </c>
      <c r="E7" s="22" t="n">
        <f aca="false">COUNTIF(Preuves!$B$14:$B$61,A7)</f>
        <v>5</v>
      </c>
      <c r="F7" s="22" t="n">
        <f aca="false">COUNTIFS(Preuves!$B$14:$B$61,A7,Preuves!$G$14:$G$61,"Prête")</f>
        <v>0</v>
      </c>
      <c r="G7" s="22" t="n">
        <f aca="false">COUNTIFS(Preuves!$B$14:$B$61,A7,Preuves!$G$14:$G$61,"En cours")</f>
        <v>0</v>
      </c>
      <c r="H7" s="22" t="n">
        <f aca="false">COUNTIFS(Preuves!$B$14:$B$61,A7,Preuves!$G$14:$G$61,"Non démarré")</f>
        <v>0</v>
      </c>
      <c r="I7" s="22" t="n">
        <f aca="false">COUNTIFS(Preuves!$B$14:$B$61,A7,Preuves!$G$14:$G$61,"Sans objet")</f>
        <v>0</v>
      </c>
      <c r="J7" s="26" t="n">
        <f aca="false">IF(E7-I7&lt;=0,"",F7/(E7-I7))</f>
        <v>0</v>
      </c>
      <c r="K7" s="27" t="n">
        <f aca="false">COUNTIFS(Preuves!$B$14:$B$61,A7,Preuves!$L$14:$L$61,"En retard")</f>
        <v>0</v>
      </c>
      <c r="L7" s="25" t="str">
        <f aca="false">IF(E7=0,"Aucune preuve listée",IF(J7="","Toutes les preuves sont sans objet",IF(J7=1,"Toutes les preuves sont prêtes",IF(D7="Majeure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8" customFormat="false" ht="24" hidden="false" customHeight="true" outlineLevel="0" collapsed="false">
      <c r="A8" s="12" t="n">
        <v>20</v>
      </c>
      <c r="B8" s="25" t="str">
        <f aca="false">'Exigences CFA'!B8</f>
        <v>CFA</v>
      </c>
      <c r="C8" s="22" t="str">
        <f aca="false">'Exigences CFA'!D8</f>
        <v>Modifié</v>
      </c>
      <c r="D8" s="22" t="str">
        <f aca="false">'Exigences CFA'!E8</f>
        <v>Majeure seulement</v>
      </c>
      <c r="E8" s="22" t="n">
        <f aca="false">COUNTIF(Preuves!$B$14:$B$61,A8)</f>
        <v>5</v>
      </c>
      <c r="F8" s="22" t="n">
        <f aca="false">COUNTIFS(Preuves!$B$14:$B$61,A8,Preuves!$G$14:$G$61,"Prête")</f>
        <v>0</v>
      </c>
      <c r="G8" s="22" t="n">
        <f aca="false">COUNTIFS(Preuves!$B$14:$B$61,A8,Preuves!$G$14:$G$61,"En cours")</f>
        <v>0</v>
      </c>
      <c r="H8" s="22" t="n">
        <f aca="false">COUNTIFS(Preuves!$B$14:$B$61,A8,Preuves!$G$14:$G$61,"Non démarré")</f>
        <v>0</v>
      </c>
      <c r="I8" s="22" t="n">
        <f aca="false">COUNTIFS(Preuves!$B$14:$B$61,A8,Preuves!$G$14:$G$61,"Sans objet")</f>
        <v>0</v>
      </c>
      <c r="J8" s="26" t="n">
        <f aca="false">IF(E8-I8&lt;=0,"",F8/(E8-I8))</f>
        <v>0</v>
      </c>
      <c r="K8" s="27" t="n">
        <f aca="false">COUNTIFS(Preuves!$B$14:$B$61,A8,Preuves!$L$14:$L$61,"En retard")</f>
        <v>0</v>
      </c>
      <c r="L8" s="25" t="str">
        <f aca="false">IF(E8=0,"Aucune preuve listée",IF(J8="","Toutes les preuves sont sans objet",IF(J8=1,"Toutes les preuves sont prêtes",IF(D8="Majeure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9" customFormat="false" ht="24" hidden="false" customHeight="true" outlineLevel="0" collapsed="false">
      <c r="A9" s="12" t="n">
        <v>28</v>
      </c>
      <c r="B9" s="25" t="str">
        <f aca="false">'Exigences CFA'!B9</f>
        <v>CFA</v>
      </c>
      <c r="C9" s="22" t="str">
        <f aca="false">'Exigences CFA'!D9</f>
        <v>Inchangé</v>
      </c>
      <c r="D9" s="22" t="str">
        <f aca="false">'Exigences CFA'!E9</f>
        <v>Mineure ou majeure</v>
      </c>
      <c r="E9" s="22" t="n">
        <f aca="false">COUNTIF(Preuves!$B$14:$B$61,A9)</f>
        <v>3</v>
      </c>
      <c r="F9" s="22" t="n">
        <f aca="false">COUNTIFS(Preuves!$B$14:$B$61,A9,Preuves!$G$14:$G$61,"Prête")</f>
        <v>0</v>
      </c>
      <c r="G9" s="22" t="n">
        <f aca="false">COUNTIFS(Preuves!$B$14:$B$61,A9,Preuves!$G$14:$G$61,"En cours")</f>
        <v>0</v>
      </c>
      <c r="H9" s="22" t="n">
        <f aca="false">COUNTIFS(Preuves!$B$14:$B$61,A9,Preuves!$G$14:$G$61,"Non démarré")</f>
        <v>0</v>
      </c>
      <c r="I9" s="22" t="n">
        <f aca="false">COUNTIFS(Preuves!$B$14:$B$61,A9,Preuves!$G$14:$G$61,"Sans objet")</f>
        <v>0</v>
      </c>
      <c r="J9" s="26" t="n">
        <f aca="false">IF(E9-I9&lt;=0,"",F9/(E9-I9))</f>
        <v>0</v>
      </c>
      <c r="K9" s="27" t="n">
        <f aca="false">COUNTIFS(Preuves!$B$14:$B$61,A9,Preuves!$L$14:$L$61,"En retard")</f>
        <v>0</v>
      </c>
      <c r="L9" s="25" t="str">
        <f aca="false">IF(E9=0,"Aucune preuve listée",IF(J9="","Toutes les preuves sont sans objet",IF(J9=1,"Toutes les preuves sont prêtes",IF(D9="Majeure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0" customFormat="false" ht="24" hidden="false" customHeight="true" outlineLevel="0" collapsed="false">
      <c r="A10" s="12" t="n">
        <v>29</v>
      </c>
      <c r="B10" s="25" t="str">
        <f aca="false">'Exigences CFA'!B10</f>
        <v>CFA</v>
      </c>
      <c r="C10" s="22" t="str">
        <f aca="false">'Exigences CFA'!D10</f>
        <v>Inchangé</v>
      </c>
      <c r="D10" s="22" t="str">
        <f aca="false">'Exigences CFA'!E10</f>
        <v>Majeure seulement</v>
      </c>
      <c r="E10" s="22" t="n">
        <f aca="false">COUNTIF(Preuves!$B$14:$B$61,A10)</f>
        <v>4</v>
      </c>
      <c r="F10" s="22" t="n">
        <f aca="false">COUNTIFS(Preuves!$B$14:$B$61,A10,Preuves!$G$14:$G$61,"Prête")</f>
        <v>0</v>
      </c>
      <c r="G10" s="22" t="n">
        <f aca="false">COUNTIFS(Preuves!$B$14:$B$61,A10,Preuves!$G$14:$G$61,"En cours")</f>
        <v>0</v>
      </c>
      <c r="H10" s="22" t="n">
        <f aca="false">COUNTIFS(Preuves!$B$14:$B$61,A10,Preuves!$G$14:$G$61,"Non démarré")</f>
        <v>0</v>
      </c>
      <c r="I10" s="22" t="n">
        <f aca="false">COUNTIFS(Preuves!$B$14:$B$61,A10,Preuves!$G$14:$G$61,"Sans objet")</f>
        <v>0</v>
      </c>
      <c r="J10" s="26" t="n">
        <f aca="false">IF(E10-I10&lt;=0,"",F10/(E10-I10))</f>
        <v>0</v>
      </c>
      <c r="K10" s="27" t="n">
        <f aca="false">COUNTIFS(Preuves!$B$14:$B$61,A10,Preuves!$L$14:$L$61,"En retard")</f>
        <v>0</v>
      </c>
      <c r="L10" s="25" t="str">
        <f aca="false">IF(E10=0,"Aucune preuve listée",IF(J10="","Toutes les preuves sont sans objet",IF(J10=1,"Toutes les preuves sont prêtes",IF(D10="Majeure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11" customFormat="false" ht="24" hidden="false" customHeight="true" outlineLevel="0" collapsed="false">
      <c r="A11" s="12" t="n">
        <v>33</v>
      </c>
      <c r="B11" s="25" t="str">
        <f aca="false">'Exigences CFA'!B11</f>
        <v>CFA</v>
      </c>
      <c r="C11" s="22" t="str">
        <f aca="false">'Exigences CFA'!D11</f>
        <v>Nouveau</v>
      </c>
      <c r="D11" s="22" t="str">
        <f aca="false">'Exigences CFA'!E11</f>
        <v>Mineure ou majeure</v>
      </c>
      <c r="E11" s="22" t="n">
        <f aca="false">COUNTIF(Preuves!$B$14:$B$61,A11)</f>
        <v>4</v>
      </c>
      <c r="F11" s="22" t="n">
        <f aca="false">COUNTIFS(Preuves!$B$14:$B$61,A11,Preuves!$G$14:$G$61,"Prête")</f>
        <v>0</v>
      </c>
      <c r="G11" s="22" t="n">
        <f aca="false">COUNTIFS(Preuves!$B$14:$B$61,A11,Preuves!$G$14:$G$61,"En cours")</f>
        <v>0</v>
      </c>
      <c r="H11" s="22" t="n">
        <f aca="false">COUNTIFS(Preuves!$B$14:$B$61,A11,Preuves!$G$14:$G$61,"Non démarré")</f>
        <v>0</v>
      </c>
      <c r="I11" s="22" t="n">
        <f aca="false">COUNTIFS(Preuves!$B$14:$B$61,A11,Preuves!$G$14:$G$61,"Sans objet")</f>
        <v>0</v>
      </c>
      <c r="J11" s="26" t="n">
        <f aca="false">IF(E11-I11&lt;=0,"",F11/(E11-I11))</f>
        <v>0</v>
      </c>
      <c r="K11" s="27" t="n">
        <f aca="false">COUNTIFS(Preuves!$B$14:$B$61,A11,Preuves!$L$14:$L$61,"En retard")</f>
        <v>0</v>
      </c>
      <c r="L11" s="25" t="str">
        <f aca="false">IF(E11=0,"Aucune preuve listée",IF(J11="","Toutes les preuves sont sans objet",IF(J11=1,"Toutes les preuves sont prêtes",IF(D11="Majeure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2" customFormat="false" ht="24" hidden="false" customHeight="true" outlineLevel="0" collapsed="false">
      <c r="A12" s="12" t="n">
        <v>1</v>
      </c>
      <c r="B12" s="25" t="str">
        <f aca="false">'Exigences CFA'!B12</f>
        <v>Rappel commun</v>
      </c>
      <c r="C12" s="22" t="str">
        <f aca="false">'Exigences CFA'!D12</f>
        <v>Modifié</v>
      </c>
      <c r="D12" s="22" t="str">
        <f aca="false">'Exigences CFA'!E12</f>
        <v>Mineure ou majeure</v>
      </c>
      <c r="E12" s="22" t="n">
        <f aca="false">COUNTIF(Preuves!$B$14:$B$61,A12)</f>
        <v>2</v>
      </c>
      <c r="F12" s="22" t="n">
        <f aca="false">COUNTIFS(Preuves!$B$14:$B$61,A12,Preuves!$G$14:$G$61,"Prête")</f>
        <v>0</v>
      </c>
      <c r="G12" s="22" t="n">
        <f aca="false">COUNTIFS(Preuves!$B$14:$B$61,A12,Preuves!$G$14:$G$61,"En cours")</f>
        <v>0</v>
      </c>
      <c r="H12" s="22" t="n">
        <f aca="false">COUNTIFS(Preuves!$B$14:$B$61,A12,Preuves!$G$14:$G$61,"Non démarré")</f>
        <v>0</v>
      </c>
      <c r="I12" s="22" t="n">
        <f aca="false">COUNTIFS(Preuves!$B$14:$B$61,A12,Preuves!$G$14:$G$61,"Sans objet")</f>
        <v>0</v>
      </c>
      <c r="J12" s="26" t="n">
        <f aca="false">IF(E12-I12&lt;=0,"",F12/(E12-I12))</f>
        <v>0</v>
      </c>
      <c r="K12" s="27" t="n">
        <f aca="false">COUNTIFS(Preuves!$B$14:$B$61,A12,Preuves!$L$14:$L$61,"En retard")</f>
        <v>0</v>
      </c>
      <c r="L12" s="25" t="str">
        <f aca="false">IF(E12=0,"Aucune preuve listée",IF(J12="","Toutes les preuves sont sans objet",IF(J12=1,"Toutes les preuves sont prêtes",IF(D12="Majeure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3" customFormat="false" ht="24" hidden="false" customHeight="true" outlineLevel="0" collapsed="false">
      <c r="A13" s="12" t="n">
        <v>2</v>
      </c>
      <c r="B13" s="25" t="str">
        <f aca="false">'Exigences CFA'!B13</f>
        <v>Rappel commun</v>
      </c>
      <c r="C13" s="22" t="str">
        <f aca="false">'Exigences CFA'!D13</f>
        <v>Modifié</v>
      </c>
      <c r="D13" s="22" t="str">
        <f aca="false">'Exigences CFA'!E13</f>
        <v>Mineure ou majeure</v>
      </c>
      <c r="E13" s="22" t="n">
        <f aca="false">COUNTIF(Preuves!$B$14:$B$61,A13)</f>
        <v>1</v>
      </c>
      <c r="F13" s="22" t="n">
        <f aca="false">COUNTIFS(Preuves!$B$14:$B$61,A13,Preuves!$G$14:$G$61,"Prête")</f>
        <v>0</v>
      </c>
      <c r="G13" s="22" t="n">
        <f aca="false">COUNTIFS(Preuves!$B$14:$B$61,A13,Preuves!$G$14:$G$61,"En cours")</f>
        <v>0</v>
      </c>
      <c r="H13" s="22" t="n">
        <f aca="false">COUNTIFS(Preuves!$B$14:$B$61,A13,Preuves!$G$14:$G$61,"Non démarré")</f>
        <v>0</v>
      </c>
      <c r="I13" s="22" t="n">
        <f aca="false">COUNTIFS(Preuves!$B$14:$B$61,A13,Preuves!$G$14:$G$61,"Sans objet")</f>
        <v>0</v>
      </c>
      <c r="J13" s="26" t="n">
        <f aca="false">IF(E13-I13&lt;=0,"",F13/(E13-I13))</f>
        <v>0</v>
      </c>
      <c r="K13" s="27" t="n">
        <f aca="false">COUNTIFS(Preuves!$B$14:$B$61,A13,Preuves!$L$14:$L$61,"En retard")</f>
        <v>0</v>
      </c>
      <c r="L13" s="25" t="str">
        <f aca="false">IF(E13=0,"Aucune preuve listée",IF(J13="","Toutes les preuves sont sans objet",IF(J13=1,"Toutes les preuves sont prêtes",IF(D13="Majeure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4" customFormat="false" ht="24" hidden="false" customHeight="true" outlineLevel="0" collapsed="false">
      <c r="A14" s="12" t="n">
        <v>3</v>
      </c>
      <c r="B14" s="25" t="str">
        <f aca="false">'Exigences CFA'!B14</f>
        <v>Rappel commun</v>
      </c>
      <c r="C14" s="22" t="str">
        <f aca="false">'Exigences CFA'!D14</f>
        <v>Modifié</v>
      </c>
      <c r="D14" s="22" t="str">
        <f aca="false">'Exigences CFA'!E14</f>
        <v>Mineure ou majeure</v>
      </c>
      <c r="E14" s="22" t="n">
        <f aca="false">COUNTIF(Preuves!$B$14:$B$61,A14)</f>
        <v>1</v>
      </c>
      <c r="F14" s="22" t="n">
        <f aca="false">COUNTIFS(Preuves!$B$14:$B$61,A14,Preuves!$G$14:$G$61,"Prête")</f>
        <v>0</v>
      </c>
      <c r="G14" s="22" t="n">
        <f aca="false">COUNTIFS(Preuves!$B$14:$B$61,A14,Preuves!$G$14:$G$61,"En cours")</f>
        <v>0</v>
      </c>
      <c r="H14" s="22" t="n">
        <f aca="false">COUNTIFS(Preuves!$B$14:$B$61,A14,Preuves!$G$14:$G$61,"Non démarré")</f>
        <v>0</v>
      </c>
      <c r="I14" s="22" t="n">
        <f aca="false">COUNTIFS(Preuves!$B$14:$B$61,A14,Preuves!$G$14:$G$61,"Sans objet")</f>
        <v>0</v>
      </c>
      <c r="J14" s="26" t="n">
        <f aca="false">IF(E14-I14&lt;=0,"",F14/(E14-I14))</f>
        <v>0</v>
      </c>
      <c r="K14" s="27" t="n">
        <f aca="false">COUNTIFS(Preuves!$B$14:$B$61,A14,Preuves!$L$14:$L$61,"En retard")</f>
        <v>0</v>
      </c>
      <c r="L14" s="25" t="str">
        <f aca="false">IF(E14=0,"Aucune preuve listée",IF(J14="","Toutes les preuves sont sans objet",IF(J14=1,"Toutes les preuves sont prêtes",IF(D14="Majeure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5" customFormat="false" ht="24" hidden="false" customHeight="true" outlineLevel="0" collapsed="false">
      <c r="A15" s="12" t="n">
        <v>12</v>
      </c>
      <c r="B15" s="25" t="str">
        <f aca="false">'Exigences CFA'!B15</f>
        <v>Rappel commun</v>
      </c>
      <c r="C15" s="22" t="str">
        <f aca="false">'Exigences CFA'!D15</f>
        <v>Modifié</v>
      </c>
      <c r="D15" s="22" t="str">
        <f aca="false">'Exigences CFA'!E15</f>
        <v>Mineure ou majeure</v>
      </c>
      <c r="E15" s="22" t="n">
        <f aca="false">COUNTIF(Preuves!$B$14:$B$61,A15)</f>
        <v>2</v>
      </c>
      <c r="F15" s="22" t="n">
        <f aca="false">COUNTIFS(Preuves!$B$14:$B$61,A15,Preuves!$G$14:$G$61,"Prête")</f>
        <v>0</v>
      </c>
      <c r="G15" s="22" t="n">
        <f aca="false">COUNTIFS(Preuves!$B$14:$B$61,A15,Preuves!$G$14:$G$61,"En cours")</f>
        <v>0</v>
      </c>
      <c r="H15" s="22" t="n">
        <f aca="false">COUNTIFS(Preuves!$B$14:$B$61,A15,Preuves!$G$14:$G$61,"Non démarré")</f>
        <v>0</v>
      </c>
      <c r="I15" s="22" t="n">
        <f aca="false">COUNTIFS(Preuves!$B$14:$B$61,A15,Preuves!$G$14:$G$61,"Sans objet")</f>
        <v>0</v>
      </c>
      <c r="J15" s="26" t="n">
        <f aca="false">IF(E15-I15&lt;=0,"",F15/(E15-I15))</f>
        <v>0</v>
      </c>
      <c r="K15" s="27" t="n">
        <f aca="false">COUNTIFS(Preuves!$B$14:$B$61,A15,Preuves!$L$14:$L$61,"En retard")</f>
        <v>0</v>
      </c>
      <c r="L15" s="25" t="str">
        <f aca="false">IF(E15=0,"Aucune preuve listée",IF(J15="","Toutes les preuves sont sans objet",IF(J15=1,"Toutes les preuves sont prêtes",IF(D15="Majeure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6" customFormat="false" ht="24" hidden="false" customHeight="true" outlineLevel="0" collapsed="false">
      <c r="A16" s="12" t="n">
        <v>19</v>
      </c>
      <c r="B16" s="25" t="str">
        <f aca="false">'Exigences CFA'!B16</f>
        <v>Rappel commun</v>
      </c>
      <c r="C16" s="22" t="str">
        <f aca="false">'Exigences CFA'!D16</f>
        <v>Modifié</v>
      </c>
      <c r="D16" s="22" t="str">
        <f aca="false">'Exigences CFA'!E16</f>
        <v>Mineure ou majeure</v>
      </c>
      <c r="E16" s="22" t="n">
        <f aca="false">COUNTIF(Preuves!$B$14:$B$61,A16)</f>
        <v>2</v>
      </c>
      <c r="F16" s="22" t="n">
        <f aca="false">COUNTIFS(Preuves!$B$14:$B$61,A16,Preuves!$G$14:$G$61,"Prête")</f>
        <v>0</v>
      </c>
      <c r="G16" s="22" t="n">
        <f aca="false">COUNTIFS(Preuves!$B$14:$B$61,A16,Preuves!$G$14:$G$61,"En cours")</f>
        <v>0</v>
      </c>
      <c r="H16" s="22" t="n">
        <f aca="false">COUNTIFS(Preuves!$B$14:$B$61,A16,Preuves!$G$14:$G$61,"Non démarré")</f>
        <v>0</v>
      </c>
      <c r="I16" s="22" t="n">
        <f aca="false">COUNTIFS(Preuves!$B$14:$B$61,A16,Preuves!$G$14:$G$61,"Sans objet")</f>
        <v>0</v>
      </c>
      <c r="J16" s="26" t="n">
        <f aca="false">IF(E16-I16&lt;=0,"",F16/(E16-I16))</f>
        <v>0</v>
      </c>
      <c r="K16" s="27" t="n">
        <f aca="false">COUNTIFS(Preuves!$B$14:$B$61,A16,Preuves!$L$14:$L$61,"En retard")</f>
        <v>0</v>
      </c>
      <c r="L16" s="25" t="str">
        <f aca="false">IF(E16=0,"Aucune preuve listée",IF(J16="","Toutes les preuves sont sans objet",IF(J16=1,"Toutes les preuves sont prêtes",IF(D16="Majeure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7" customFormat="false" ht="24" hidden="false" customHeight="true" outlineLevel="0" collapsed="false">
      <c r="A17" s="12" t="n">
        <v>27</v>
      </c>
      <c r="B17" s="25" t="str">
        <f aca="false">'Exigences CFA'!B17</f>
        <v>Rappel commun</v>
      </c>
      <c r="C17" s="22" t="str">
        <f aca="false">'Exigences CFA'!D17</f>
        <v>Modifié</v>
      </c>
      <c r="D17" s="22" t="str">
        <f aca="false">'Exigences CFA'!E17</f>
        <v>Majeure seulement</v>
      </c>
      <c r="E17" s="22" t="n">
        <f aca="false">COUNTIF(Preuves!$B$14:$B$61,A17)</f>
        <v>1</v>
      </c>
      <c r="F17" s="22" t="n">
        <f aca="false">COUNTIFS(Preuves!$B$14:$B$61,A17,Preuves!$G$14:$G$61,"Prête")</f>
        <v>0</v>
      </c>
      <c r="G17" s="22" t="n">
        <f aca="false">COUNTIFS(Preuves!$B$14:$B$61,A17,Preuves!$G$14:$G$61,"En cours")</f>
        <v>0</v>
      </c>
      <c r="H17" s="22" t="n">
        <f aca="false">COUNTIFS(Preuves!$B$14:$B$61,A17,Preuves!$G$14:$G$61,"Non démarré")</f>
        <v>0</v>
      </c>
      <c r="I17" s="22" t="n">
        <f aca="false">COUNTIFS(Preuves!$B$14:$B$61,A17,Preuves!$G$14:$G$61,"Sans objet")</f>
        <v>0</v>
      </c>
      <c r="J17" s="26" t="n">
        <f aca="false">IF(E17-I17&lt;=0,"",F17/(E17-I17))</f>
        <v>0</v>
      </c>
      <c r="K17" s="27" t="n">
        <f aca="false">COUNTIFS(Preuves!$B$14:$B$61,A17,Preuves!$L$14:$L$61,"En retard")</f>
        <v>0</v>
      </c>
      <c r="L17" s="25" t="str">
        <f aca="false">IF(E17=0,"Aucune preuve listée",IF(J17="","Toutes les preuves sont sans objet",IF(J17=1,"Toutes les preuves sont prêtes",IF(D17="Majeure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18" customFormat="false" ht="24" hidden="false" customHeight="true" outlineLevel="0" collapsed="false">
      <c r="A18" s="12" t="n">
        <v>30</v>
      </c>
      <c r="B18" s="25" t="str">
        <f aca="false">'Exigences CFA'!B18</f>
        <v>Rappel commun</v>
      </c>
      <c r="C18" s="22" t="str">
        <f aca="false">'Exigences CFA'!D18</f>
        <v>Modifié</v>
      </c>
      <c r="D18" s="22" t="str">
        <f aca="false">'Exigences CFA'!E18</f>
        <v>Mineure ou majeure</v>
      </c>
      <c r="E18" s="22" t="n">
        <f aca="false">COUNTIF(Preuves!$B$14:$B$61,A18)</f>
        <v>2</v>
      </c>
      <c r="F18" s="22" t="n">
        <f aca="false">COUNTIFS(Preuves!$B$14:$B$61,A18,Preuves!$G$14:$G$61,"Prête")</f>
        <v>0</v>
      </c>
      <c r="G18" s="22" t="n">
        <f aca="false">COUNTIFS(Preuves!$B$14:$B$61,A18,Preuves!$G$14:$G$61,"En cours")</f>
        <v>0</v>
      </c>
      <c r="H18" s="22" t="n">
        <f aca="false">COUNTIFS(Preuves!$B$14:$B$61,A18,Preuves!$G$14:$G$61,"Non démarré")</f>
        <v>0</v>
      </c>
      <c r="I18" s="22" t="n">
        <f aca="false">COUNTIFS(Preuves!$B$14:$B$61,A18,Preuves!$G$14:$G$61,"Sans objet")</f>
        <v>0</v>
      </c>
      <c r="J18" s="26" t="n">
        <f aca="false">IF(E18-I18&lt;=0,"",F18/(E18-I18))</f>
        <v>0</v>
      </c>
      <c r="K18" s="27" t="n">
        <f aca="false">COUNTIFS(Preuves!$B$14:$B$61,A18,Preuves!$L$14:$L$61,"En retard")</f>
        <v>0</v>
      </c>
      <c r="L18" s="25" t="str">
        <f aca="false">IF(E18=0,"Aucune preuve listée",IF(J18="","Toutes les preuves sont sans objet",IF(J18=1,"Toutes les preuves sont prêtes",IF(D18="Majeure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9" customFormat="false" ht="24" hidden="false" customHeight="true" outlineLevel="0" collapsed="false">
      <c r="A19" s="12" t="n">
        <v>32</v>
      </c>
      <c r="B19" s="25" t="str">
        <f aca="false">'Exigences CFA'!B19</f>
        <v>Rappel commun</v>
      </c>
      <c r="C19" s="22" t="str">
        <f aca="false">'Exigences CFA'!D19</f>
        <v>Modifié</v>
      </c>
      <c r="D19" s="22" t="str">
        <f aca="false">'Exigences CFA'!E19</f>
        <v>Majeure seulement</v>
      </c>
      <c r="E19" s="22" t="n">
        <f aca="false">COUNTIF(Preuves!$B$14:$B$61,A19)</f>
        <v>2</v>
      </c>
      <c r="F19" s="22" t="n">
        <f aca="false">COUNTIFS(Preuves!$B$14:$B$61,A19,Preuves!$G$14:$G$61,"Prête")</f>
        <v>0</v>
      </c>
      <c r="G19" s="22" t="n">
        <f aca="false">COUNTIFS(Preuves!$B$14:$B$61,A19,Preuves!$G$14:$G$61,"En cours")</f>
        <v>0</v>
      </c>
      <c r="H19" s="22" t="n">
        <f aca="false">COUNTIFS(Preuves!$B$14:$B$61,A19,Preuves!$G$14:$G$61,"Non démarré")</f>
        <v>0</v>
      </c>
      <c r="I19" s="22" t="n">
        <f aca="false">COUNTIFS(Preuves!$B$14:$B$61,A19,Preuves!$G$14:$G$61,"Sans objet")</f>
        <v>0</v>
      </c>
      <c r="J19" s="26" t="n">
        <f aca="false">IF(E19-I19&lt;=0,"",F19/(E19-I19))</f>
        <v>0</v>
      </c>
      <c r="K19" s="27" t="n">
        <f aca="false">COUNTIFS(Preuves!$B$14:$B$61,A19,Preuves!$L$14:$L$61,"En retard")</f>
        <v>0</v>
      </c>
      <c r="L19" s="25" t="str">
        <f aca="false">IF(E19=0,"Aucune preuve listée",IF(J19="","Toutes les preuves sont sans objet",IF(J19=1,"Toutes les preuves sont prêtes",IF(D19="Majeure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20" customFormat="false" ht="15" hidden="false" customHeight="true" outlineLevel="0" collapsed="false">
      <c r="A20" s="15" t="s">
        <v>231</v>
      </c>
      <c r="B20" s="15"/>
      <c r="C20" s="15"/>
      <c r="D20" s="15"/>
      <c r="E20" s="17" t="n">
        <f aca="false">SUM(E5:E19)</f>
        <v>42</v>
      </c>
      <c r="F20" s="17" t="n">
        <f aca="false">SUM(F5:F19)</f>
        <v>0</v>
      </c>
      <c r="G20" s="17" t="n">
        <f aca="false">SUM(G5:G19)</f>
        <v>0</v>
      </c>
      <c r="H20" s="17" t="n">
        <f aca="false">SUM(H5:H19)</f>
        <v>0</v>
      </c>
      <c r="I20" s="17" t="n">
        <f aca="false">SUM(I5:I19)</f>
        <v>0</v>
      </c>
      <c r="J20" s="19" t="n">
        <f aca="false">IF(E20-I20&lt;=0,"",F20/(E20-I20))</f>
        <v>0</v>
      </c>
      <c r="K20" s="17" t="n">
        <f aca="false">SUM(K5:K19)</f>
        <v>0</v>
      </c>
      <c r="L20" s="25" t="str">
        <f aca="false">IF(E20=COUNTA(Preuves!$E$14:$E$61),"Le total correspond aux preuves du tableau.","Des preuves ont un numéro d’indicateur hors de ce tableau.")</f>
        <v>Le total correspond aux preuves du tableau.</v>
      </c>
    </row>
    <row r="22" customFormat="false" ht="19.5" hidden="false" customHeight="true" outlineLevel="0" collapsed="false">
      <c r="A22" s="20" t="s">
        <v>232</v>
      </c>
      <c r="B22" s="20"/>
      <c r="C22" s="20"/>
      <c r="D22" s="20"/>
      <c r="E22" s="20"/>
      <c r="F22" s="20"/>
      <c r="G22" s="20"/>
      <c r="H22" s="20"/>
      <c r="I22" s="20"/>
      <c r="J22" s="20"/>
      <c r="K22" s="20"/>
      <c r="L22" s="20"/>
    </row>
    <row r="23" customFormat="false" ht="21.75" hidden="false" customHeight="true" outlineLevel="0" collapsed="false">
      <c r="A23" s="13" t="s">
        <v>233</v>
      </c>
      <c r="B23" s="13"/>
      <c r="C23" s="13"/>
      <c r="D23" s="13"/>
      <c r="E23" s="13"/>
      <c r="F23" s="13"/>
      <c r="G23" s="13"/>
      <c r="H23" s="13"/>
      <c r="I23" s="13"/>
      <c r="J23" s="13"/>
      <c r="K23" s="13"/>
      <c r="L23" s="13"/>
    </row>
    <row r="24" customFormat="false" ht="19.5" hidden="false" customHeight="true" outlineLevel="0" collapsed="false">
      <c r="A24" s="28" t="s">
        <v>234</v>
      </c>
      <c r="B24" s="28"/>
      <c r="C24" s="28"/>
      <c r="D24" s="28"/>
      <c r="E24" s="28"/>
      <c r="F24" s="28"/>
      <c r="G24" s="28"/>
      <c r="H24" s="28"/>
      <c r="I24" s="28"/>
      <c r="J24" s="28"/>
      <c r="K24" s="28"/>
      <c r="L24" s="28"/>
    </row>
    <row r="25" customFormat="false" ht="21.75" hidden="false" customHeight="true" outlineLevel="0" collapsed="false">
      <c r="A25" s="15" t="s">
        <v>235</v>
      </c>
      <c r="B25" s="15"/>
      <c r="C25" s="15"/>
      <c r="D25" s="15"/>
      <c r="E25" s="29"/>
      <c r="F25" s="29"/>
      <c r="G25" s="30" t="str">
        <f aca="false">IF(E27="","Renseignez les heures d’enseignement.",IF(E28="","Seuil non publié : à renseigner à la parution de l’arrêté.",IF(E27&lt;E28,"Sous le seuil : démontrez la supervision renforcée (preuve 20.5).","Au-dessus du seuil : pas d’obligation de supervision renforcée à ce titre.")))</f>
        <v>Renseignez les heures d’enseignement.</v>
      </c>
      <c r="H25" s="30"/>
      <c r="I25" s="30"/>
      <c r="J25" s="30"/>
      <c r="K25" s="30"/>
      <c r="L25" s="30"/>
    </row>
    <row r="26" customFormat="false" ht="21.75" hidden="false" customHeight="true" outlineLevel="0" collapsed="false">
      <c r="A26" s="15" t="s">
        <v>236</v>
      </c>
      <c r="B26" s="15"/>
      <c r="C26" s="15"/>
      <c r="D26" s="15"/>
      <c r="E26" s="29"/>
      <c r="F26" s="29"/>
      <c r="G26" s="30"/>
      <c r="H26" s="30"/>
      <c r="I26" s="30"/>
      <c r="J26" s="30"/>
      <c r="K26" s="30"/>
      <c r="L26" s="30"/>
    </row>
    <row r="27" customFormat="false" ht="21.75" hidden="false" customHeight="true" outlineLevel="0" collapsed="false">
      <c r="A27" s="15" t="s">
        <v>237</v>
      </c>
      <c r="B27" s="15"/>
      <c r="C27" s="15"/>
      <c r="D27" s="15"/>
      <c r="E27" s="31" t="str">
        <f aca="false">IF(OR(E25="",E26="",E25=0),"",E26/E25)</f>
        <v/>
      </c>
      <c r="F27" s="31"/>
      <c r="G27" s="30"/>
      <c r="H27" s="30"/>
      <c r="I27" s="30"/>
      <c r="J27" s="30"/>
      <c r="K27" s="30"/>
      <c r="L27" s="30"/>
    </row>
    <row r="28" customFormat="false" ht="21.75" hidden="false" customHeight="true" outlineLevel="0" collapsed="false">
      <c r="A28" s="15" t="s">
        <v>238</v>
      </c>
      <c r="B28" s="15"/>
      <c r="C28" s="15"/>
      <c r="D28" s="15"/>
      <c r="E28" s="32"/>
      <c r="F28" s="32"/>
      <c r="G28" s="30"/>
      <c r="H28" s="30"/>
      <c r="I28" s="30"/>
      <c r="J28" s="30"/>
      <c r="K28" s="30"/>
      <c r="L28" s="30"/>
    </row>
    <row r="30" customFormat="false" ht="19.5" hidden="false" customHeight="true" outlineLevel="0" collapsed="false">
      <c r="A30" s="28" t="s">
        <v>239</v>
      </c>
      <c r="B30" s="28"/>
      <c r="C30" s="28"/>
      <c r="D30" s="28"/>
      <c r="E30" s="28"/>
      <c r="F30" s="28"/>
      <c r="G30" s="28"/>
      <c r="H30" s="28"/>
      <c r="I30" s="28"/>
      <c r="J30" s="28"/>
      <c r="K30" s="28"/>
      <c r="L30" s="28"/>
    </row>
    <row r="31" customFormat="false" ht="31.5" hidden="false" customHeight="true" outlineLevel="0" collapsed="false">
      <c r="A31" s="15" t="s">
        <v>240</v>
      </c>
      <c r="B31" s="15"/>
      <c r="C31" s="15"/>
      <c r="D31" s="15"/>
      <c r="E31" s="23"/>
      <c r="F31" s="23"/>
    </row>
    <row r="32" customFormat="false" ht="33.75" hidden="false" customHeight="true" outlineLevel="0" collapsed="false">
      <c r="A32" s="11" t="s">
        <v>241</v>
      </c>
      <c r="B32" s="11"/>
      <c r="C32" s="11"/>
      <c r="D32" s="11"/>
      <c r="E32" s="11" t="s">
        <v>242</v>
      </c>
      <c r="F32" s="11" t="s">
        <v>243</v>
      </c>
      <c r="G32" s="11"/>
      <c r="H32" s="11" t="s">
        <v>230</v>
      </c>
      <c r="I32" s="11"/>
      <c r="J32" s="11"/>
      <c r="K32" s="11"/>
      <c r="L32" s="11"/>
    </row>
    <row r="33" customFormat="false" ht="21.75" hidden="false" customHeight="true" outlineLevel="0" collapsed="false">
      <c r="A33" s="16"/>
      <c r="B33" s="16"/>
      <c r="C33" s="16"/>
      <c r="D33" s="16"/>
      <c r="E33" s="23"/>
      <c r="F33" s="23"/>
      <c r="G33" s="23"/>
      <c r="H33" s="25" t="str">
        <f aca="false">IF(E33="","",IF($E$31="","Seuil non publié : à renseigner à la parution de l’arrêté.",IF(E33&gt;$E$31,IF(F33="Oui","Référent pédagogique désigné.","Référent pédagogique à désigner."),"Sous le seuil : pas de référent exigé à ce titre.")))</f>
        <v/>
      </c>
      <c r="I33" s="25"/>
      <c r="J33" s="25"/>
      <c r="K33" s="25"/>
      <c r="L33" s="25"/>
    </row>
    <row r="34" customFormat="false" ht="21.75" hidden="false" customHeight="true" outlineLevel="0" collapsed="false">
      <c r="A34" s="16"/>
      <c r="B34" s="16"/>
      <c r="C34" s="16"/>
      <c r="D34" s="16"/>
      <c r="E34" s="23"/>
      <c r="F34" s="23"/>
      <c r="G34" s="23"/>
      <c r="H34" s="25" t="str">
        <f aca="false">IF(E34="","",IF($E$31="","Seuil non publié : à renseigner à la parution de l’arrêté.",IF(E34&gt;$E$31,IF(F34="Oui","Référent pédagogique désigné.","Référent pédagogique à désigner."),"Sous le seuil : pas de référent exigé à ce titre.")))</f>
        <v/>
      </c>
      <c r="I34" s="25"/>
      <c r="J34" s="25"/>
      <c r="K34" s="25"/>
      <c r="L34" s="25"/>
    </row>
    <row r="35" customFormat="false" ht="21.75" hidden="false" customHeight="true" outlineLevel="0" collapsed="false">
      <c r="A35" s="16"/>
      <c r="B35" s="16"/>
      <c r="C35" s="16"/>
      <c r="D35" s="16"/>
      <c r="E35" s="23"/>
      <c r="F35" s="23"/>
      <c r="G35" s="23"/>
      <c r="H35" s="25" t="str">
        <f aca="false">IF(E35="","",IF($E$31="","Seuil non publié : à renseigner à la parution de l’arrêté.",IF(E35&gt;$E$31,IF(F35="Oui","Référent pédagogique désigné.","Référent pédagogique à désigner."),"Sous le seuil : pas de référent exigé à ce titre.")))</f>
        <v/>
      </c>
      <c r="I35" s="25"/>
      <c r="J35" s="25"/>
      <c r="K35" s="25"/>
      <c r="L35" s="25"/>
    </row>
    <row r="36" customFormat="false" ht="21.75" hidden="false" customHeight="true" outlineLevel="0" collapsed="false">
      <c r="A36" s="16"/>
      <c r="B36" s="16"/>
      <c r="C36" s="16"/>
      <c r="D36" s="16"/>
      <c r="E36" s="23"/>
      <c r="F36" s="23"/>
      <c r="G36" s="23"/>
      <c r="H36" s="25" t="str">
        <f aca="false">IF(E36="","",IF($E$31="","Seuil non publié : à renseigner à la parution de l’arrêté.",IF(E36&gt;$E$31,IF(F36="Oui","Référent pédagogique désigné.","Référent pédagogique à désigner."),"Sous le seuil : pas de référent exigé à ce titre.")))</f>
        <v/>
      </c>
      <c r="I36" s="25"/>
      <c r="J36" s="25"/>
      <c r="K36" s="25"/>
      <c r="L36" s="25"/>
    </row>
    <row r="37" customFormat="false" ht="21.75" hidden="false" customHeight="true" outlineLevel="0" collapsed="false">
      <c r="A37" s="16"/>
      <c r="B37" s="16"/>
      <c r="C37" s="16"/>
      <c r="D37" s="16"/>
      <c r="E37" s="23"/>
      <c r="F37" s="23"/>
      <c r="G37" s="23"/>
      <c r="H37" s="25" t="str">
        <f aca="false">IF(E37="","",IF($E$31="","Seuil non publié : à renseigner à la parution de l’arrêté.",IF(E37&gt;$E$31,IF(F37="Oui","Référent pédagogique désigné.","Référent pédagogique à désigner."),"Sous le seuil : pas de référent exigé à ce titre.")))</f>
        <v/>
      </c>
      <c r="I37" s="25"/>
      <c r="J37" s="25"/>
      <c r="K37" s="25"/>
      <c r="L37" s="25"/>
    </row>
    <row r="38" customFormat="false" ht="21.75" hidden="false" customHeight="true" outlineLevel="0" collapsed="false">
      <c r="A38" s="16"/>
      <c r="B38" s="16"/>
      <c r="C38" s="16"/>
      <c r="D38" s="16"/>
      <c r="E38" s="23"/>
      <c r="F38" s="23"/>
      <c r="G38" s="23"/>
      <c r="H38" s="25" t="str">
        <f aca="false">IF(E38="","",IF($E$31="","Seuil non publié : à renseigner à la parution de l’arrêté.",IF(E38&gt;$E$31,IF(F38="Oui","Référent pédagogique désigné.","Référent pédagogique à désigner."),"Sous le seuil : pas de référent exigé à ce titre.")))</f>
        <v/>
      </c>
      <c r="I38" s="25"/>
      <c r="J38" s="25"/>
      <c r="K38" s="25"/>
      <c r="L38" s="25"/>
    </row>
  </sheetData>
  <mergeCells count="38">
    <mergeCell ref="A3:L3"/>
    <mergeCell ref="A20:D20"/>
    <mergeCell ref="A22:L22"/>
    <mergeCell ref="A23:L23"/>
    <mergeCell ref="A24:L24"/>
    <mergeCell ref="A25:D25"/>
    <mergeCell ref="E25:F25"/>
    <mergeCell ref="G25:L28"/>
    <mergeCell ref="A26:D26"/>
    <mergeCell ref="E26:F26"/>
    <mergeCell ref="A27:D27"/>
    <mergeCell ref="E27:F27"/>
    <mergeCell ref="A28:D28"/>
    <mergeCell ref="E28:F28"/>
    <mergeCell ref="A30:L30"/>
    <mergeCell ref="A31:D31"/>
    <mergeCell ref="E31:F31"/>
    <mergeCell ref="A32:D32"/>
    <mergeCell ref="F32:G32"/>
    <mergeCell ref="H32:L32"/>
    <mergeCell ref="A33:D33"/>
    <mergeCell ref="F33:G33"/>
    <mergeCell ref="H33:L33"/>
    <mergeCell ref="A34:D34"/>
    <mergeCell ref="F34:G34"/>
    <mergeCell ref="H34:L34"/>
    <mergeCell ref="A35:D35"/>
    <mergeCell ref="F35:G35"/>
    <mergeCell ref="H35:L35"/>
    <mergeCell ref="A36:D36"/>
    <mergeCell ref="F36:G36"/>
    <mergeCell ref="H36:L36"/>
    <mergeCell ref="A37:D37"/>
    <mergeCell ref="F37:G37"/>
    <mergeCell ref="H37:L37"/>
    <mergeCell ref="A38:D38"/>
    <mergeCell ref="F38:G38"/>
    <mergeCell ref="H38:L38"/>
  </mergeCells>
  <conditionalFormatting sqref="J5:J19">
    <cfRule type="expression" priority="2" aboveAverage="0" equalAverage="0" bottom="0" percent="0" rank="0" text="" dxfId="3">
      <formula>AND($J5&lt;&gt;"",$J5&lt;1)</formula>
    </cfRule>
    <cfRule type="expression" priority="3" aboveAverage="0" equalAverage="0" bottom="0" percent="0" rank="0" text="" dxfId="4">
      <formula>$J5=1</formula>
    </cfRule>
  </conditionalFormatting>
  <conditionalFormatting sqref="K5:K19">
    <cfRule type="expression" priority="4" aboveAverage="0" equalAverage="0" bottom="0" percent="0" rank="0" text="" dxfId="2">
      <formula>$K5&gt;0</formula>
    </cfRule>
  </conditionalFormatting>
  <conditionalFormatting sqref="D5:D19">
    <cfRule type="expression" priority="5" aboveAverage="0" equalAverage="0" bottom="0" percent="0" rank="0" text="" dxfId="2">
      <formula>$D5="Majeure seulement"</formula>
    </cfRule>
  </conditionalFormatting>
  <conditionalFormatting sqref="C5:C19">
    <cfRule type="expression" priority="6" aboveAverage="0" equalAverage="0" bottom="0" percent="0" rank="0" text="" dxfId="0">
      <formula>$C5="Nouveau"</formula>
    </cfRule>
    <cfRule type="expression" priority="7" aboveAverage="0" equalAverage="0" bottom="0" percent="0" rank="0" text="" dxfId="1">
      <formula>$C5="Modifié"</formula>
    </cfRule>
  </conditionalFormatting>
  <conditionalFormatting sqref="H33:H38">
    <cfRule type="expression" priority="8" aboveAverage="0" equalAverage="0" bottom="0" percent="0" rank="0" text="" dxfId="2">
      <formula>ISNUMBER(SEARCH("à désigner",$H33))</formula>
    </cfRule>
  </conditionalFormatting>
  <dataValidations count="3">
    <dataValidation allowBlank="true" error="Saisissez le seuil sous forme de pourcentage (par exemple 40 %)." errorStyle="stop" errorTitle="Valeur attendue" operator="between" showDropDown="false" showErrorMessage="true" showInputMessage="false" sqref="E28" type="decimal">
      <formula1>0</formula1>
      <formula2>1</formula2>
    </dataValidation>
    <dataValidation allowBlank="true" error="Saisissez un nombre entier d’intervenants." errorStyle="stop" errorTitle="Valeur attendue" operator="between" showDropDown="false" showErrorMessage="true" showInputMessage="false" sqref="E31" type="whole">
      <formula1>1</formula1>
      <formula2>500</formula2>
    </dataValidation>
    <dataValidation allowBlank="true" errorStyle="stop" operator="between" showDropDown="false" showErrorMessage="false" showInputMessage="false" sqref="F33:F38"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1"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13" topLeftCell="F14" activePane="bottomRight" state="frozen"/>
      <selection pane="topLeft" activeCell="A1" activeCellId="0" sqref="A1"/>
      <selection pane="topRight" activeCell="F1" activeCellId="0" sqref="F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2" min="1" style="0" width="6"/>
    <col collapsed="false" customWidth="true" hidden="false" outlineLevel="0" max="3" min="3" style="0" width="17"/>
    <col collapsed="false" customWidth="true" hidden="false" outlineLevel="0" max="4" min="4" style="0" width="10"/>
    <col collapsed="false" customWidth="true" hidden="false" outlineLevel="0" max="5" min="5" style="0" width="58"/>
    <col collapsed="false" customWidth="true" hidden="false" outlineLevel="0" max="6" min="6" style="0" width="36"/>
    <col collapsed="false" customWidth="true" hidden="false" outlineLevel="0" max="7" min="7" style="0" width="13"/>
    <col collapsed="false" customWidth="true" hidden="false" outlineLevel="0" max="8" min="8" style="0" width="38"/>
    <col collapsed="false" customWidth="true" hidden="false" outlineLevel="0" max="9" min="9" style="0" width="19"/>
    <col collapsed="false" customWidth="true" hidden="false" outlineLevel="0" max="11" min="10" style="0" width="11"/>
    <col collapsed="false" customWidth="true" hidden="false" outlineLevel="0" max="12" min="12" style="0" width="16"/>
  </cols>
  <sheetData>
    <row r="1" customFormat="false" ht="21.75" hidden="false" customHeight="true" outlineLevel="0" collapsed="false">
      <c r="A1" s="1" t="s">
        <v>0</v>
      </c>
      <c r="B1" s="2"/>
      <c r="C1" s="2"/>
      <c r="D1" s="2"/>
      <c r="E1" s="2"/>
      <c r="F1" s="2"/>
      <c r="G1" s="2"/>
      <c r="H1" s="2"/>
      <c r="I1" s="2"/>
      <c r="J1" s="2"/>
      <c r="K1" s="2"/>
      <c r="L1" s="2"/>
    </row>
    <row r="2" customFormat="false" ht="25.5" hidden="false" customHeight="true" outlineLevel="0" collapsed="false">
      <c r="A2" s="3" t="s">
        <v>244</v>
      </c>
    </row>
    <row r="3" customFormat="false" ht="16.5" hidden="false" customHeight="true" outlineLevel="0" collapsed="false">
      <c r="A3" s="10" t="s">
        <v>245</v>
      </c>
      <c r="B3" s="10"/>
      <c r="C3" s="10"/>
      <c r="D3" s="10"/>
      <c r="E3" s="10"/>
      <c r="F3" s="10"/>
      <c r="G3" s="10"/>
      <c r="H3" s="10"/>
      <c r="I3" s="10"/>
      <c r="J3" s="10"/>
      <c r="K3" s="10"/>
      <c r="L3" s="10"/>
    </row>
    <row r="4" customFormat="false" ht="19.5" hidden="false" customHeight="true" outlineLevel="0" collapsed="false">
      <c r="A4" s="15" t="s">
        <v>89</v>
      </c>
      <c r="B4" s="15"/>
      <c r="C4" s="15"/>
      <c r="D4" s="16" t="s">
        <v>246</v>
      </c>
      <c r="E4" s="16"/>
      <c r="G4" s="15" t="s">
        <v>90</v>
      </c>
      <c r="H4" s="15"/>
      <c r="I4" s="17" t="n">
        <f aca="false">COUNTA(E14:E61)</f>
        <v>42</v>
      </c>
      <c r="J4" s="17"/>
    </row>
    <row r="5" customFormat="false" ht="19.5" hidden="false" customHeight="true" outlineLevel="0" collapsed="false">
      <c r="A5" s="15" t="s">
        <v>91</v>
      </c>
      <c r="B5" s="15"/>
      <c r="C5" s="15"/>
      <c r="D5" s="33" t="n">
        <v>46317</v>
      </c>
      <c r="E5" s="33"/>
      <c r="G5" s="15" t="s">
        <v>92</v>
      </c>
      <c r="H5" s="15"/>
      <c r="I5" s="17" t="n">
        <f aca="false">COUNTIF(G14:G61,"Prête")</f>
        <v>20</v>
      </c>
      <c r="J5" s="17"/>
    </row>
    <row r="6" customFormat="false" ht="19.5" hidden="false" customHeight="true" outlineLevel="0" collapsed="false">
      <c r="A6" s="15" t="s">
        <v>93</v>
      </c>
      <c r="B6" s="15"/>
      <c r="C6" s="15"/>
      <c r="D6" s="16" t="s">
        <v>247</v>
      </c>
      <c r="E6" s="16"/>
      <c r="G6" s="15" t="s">
        <v>94</v>
      </c>
      <c r="H6" s="15"/>
      <c r="I6" s="17" t="n">
        <f aca="false">COUNTIF(G14:G61,"En cours")</f>
        <v>14</v>
      </c>
      <c r="J6" s="17"/>
    </row>
    <row r="7" customFormat="false" ht="19.5" hidden="false" customHeight="true" outlineLevel="0" collapsed="false">
      <c r="G7" s="15" t="s">
        <v>95</v>
      </c>
      <c r="H7" s="15"/>
      <c r="I7" s="17" t="n">
        <f aca="false">COUNTIF(G14:G61,"Non démarré")</f>
        <v>7</v>
      </c>
      <c r="J7" s="17"/>
    </row>
    <row r="8" customFormat="false" ht="19.5" hidden="false" customHeight="true" outlineLevel="0" collapsed="false">
      <c r="G8" s="15" t="s">
        <v>96</v>
      </c>
      <c r="H8" s="15"/>
      <c r="I8" s="17" t="n">
        <f aca="false">COUNTIF(L14:L61,"En retard")</f>
        <v>3</v>
      </c>
      <c r="J8" s="17"/>
    </row>
    <row r="9" customFormat="false" ht="19.5" hidden="false" customHeight="true" outlineLevel="0" collapsed="false">
      <c r="G9" s="15" t="s">
        <v>97</v>
      </c>
      <c r="H9" s="15"/>
      <c r="I9" s="17" t="n">
        <f aca="false">COUNTIF(L14:L61,"Sans responsable")</f>
        <v>1</v>
      </c>
      <c r="J9" s="17"/>
    </row>
    <row r="10" customFormat="false" ht="19.5" hidden="false" customHeight="true" outlineLevel="0" collapsed="false">
      <c r="G10" s="15" t="s">
        <v>98</v>
      </c>
      <c r="H10" s="15"/>
      <c r="I10" s="19" t="n">
        <f aca="false">IF(COUNTA(E14:E61)-COUNTIF(G14:G61,"Sans objet")=0,"",COUNTIF(G14:G61,"Prête")/(COUNTA(E14:E61)-COUNTIF(G14:G61,"Sans objet")))</f>
        <v>0.487804878048781</v>
      </c>
      <c r="J10" s="19"/>
    </row>
    <row r="11" customFormat="false" ht="31.5" hidden="false" customHeight="true" outlineLevel="0" collapsed="false">
      <c r="A11" s="13" t="s">
        <v>99</v>
      </c>
      <c r="B11" s="13"/>
      <c r="C11" s="13"/>
      <c r="D11" s="13"/>
      <c r="E11" s="13"/>
      <c r="F11" s="13"/>
      <c r="G11" s="13"/>
      <c r="H11" s="13"/>
      <c r="I11" s="13"/>
      <c r="J11" s="13"/>
      <c r="K11" s="13"/>
      <c r="L11" s="13"/>
    </row>
    <row r="12" customFormat="false" ht="19.5" hidden="false" customHeight="true" outlineLevel="0" collapsed="false">
      <c r="A12" s="20" t="s">
        <v>100</v>
      </c>
      <c r="B12" s="20"/>
      <c r="C12" s="20"/>
      <c r="D12" s="20"/>
      <c r="E12" s="21" t="s">
        <v>101</v>
      </c>
      <c r="F12" s="21"/>
      <c r="G12" s="20" t="s">
        <v>102</v>
      </c>
      <c r="H12" s="20"/>
      <c r="I12" s="20"/>
      <c r="J12" s="20"/>
      <c r="K12" s="20"/>
      <c r="L12" s="21" t="s">
        <v>103</v>
      </c>
    </row>
    <row r="13" customFormat="false" ht="43.5" hidden="false" customHeight="true" outlineLevel="0" collapsed="false">
      <c r="A13" s="11" t="s">
        <v>104</v>
      </c>
      <c r="B13" s="11" t="s">
        <v>33</v>
      </c>
      <c r="C13" s="11" t="s">
        <v>37</v>
      </c>
      <c r="D13" s="11" t="s">
        <v>105</v>
      </c>
      <c r="E13" s="11" t="s">
        <v>106</v>
      </c>
      <c r="F13" s="11" t="s">
        <v>107</v>
      </c>
      <c r="G13" s="11" t="s">
        <v>108</v>
      </c>
      <c r="H13" s="11" t="s">
        <v>109</v>
      </c>
      <c r="I13" s="11" t="s">
        <v>110</v>
      </c>
      <c r="J13" s="11" t="s">
        <v>111</v>
      </c>
      <c r="K13" s="11" t="s">
        <v>112</v>
      </c>
      <c r="L13" s="11" t="s">
        <v>113</v>
      </c>
    </row>
    <row r="14" customFormat="false" ht="43.5" hidden="false" customHeight="true" outlineLevel="0" collapsed="false">
      <c r="A14" s="14" t="s">
        <v>114</v>
      </c>
      <c r="B14" s="14" t="n">
        <v>13</v>
      </c>
      <c r="C14" s="22" t="str">
        <f aca="false">IF(B14="","",IFERROR(INDEX('Exigences CFA'!$E$5:$E$19,MATCH(B14,'Exigences CFA'!$A$5:$A$19,0)),"Hors tableau"))</f>
        <v>Mineure ou majeure</v>
      </c>
      <c r="D14" s="22" t="str">
        <f aca="false">IF(B14="","",IFERROR(INDEX('Exigences CFA'!$D$5:$D$19,MATCH(B14,'Exigences CFA'!$A$5:$A$19,0)),"Hors tableau"))</f>
        <v>Inchangé</v>
      </c>
      <c r="E14" s="13" t="s">
        <v>115</v>
      </c>
      <c r="F14" s="13"/>
      <c r="G14" s="23" t="s">
        <v>248</v>
      </c>
      <c r="H14" s="16" t="s">
        <v>249</v>
      </c>
      <c r="I14" s="16" t="s">
        <v>247</v>
      </c>
      <c r="J14" s="24"/>
      <c r="K14" s="24" t="n">
        <v>46280</v>
      </c>
      <c r="L14" s="22" t="str">
        <f aca="false">IF(OR(E14="",G14="Sans objet",G14="Prête"),"",IF(AND(J14&lt;&gt;"",J14&lt;$D$5),"En retard",IF(AND(G14&lt;&gt;"",I14=""),"Sans responsable","")))</f>
        <v/>
      </c>
    </row>
    <row r="15" customFormat="false" ht="43.5" hidden="false" customHeight="true" outlineLevel="0" collapsed="false">
      <c r="A15" s="14" t="s">
        <v>116</v>
      </c>
      <c r="B15" s="14" t="n">
        <v>13</v>
      </c>
      <c r="C15" s="22" t="str">
        <f aca="false">IF(B15="","",IFERROR(INDEX('Exigences CFA'!$E$5:$E$19,MATCH(B15,'Exigences CFA'!$A$5:$A$19,0)),"Hors tableau"))</f>
        <v>Mineure ou majeure</v>
      </c>
      <c r="D15" s="22" t="str">
        <f aca="false">IF(B15="","",IFERROR(INDEX('Exigences CFA'!$D$5:$D$19,MATCH(B15,'Exigences CFA'!$A$5:$A$19,0)),"Hors tableau"))</f>
        <v>Inchangé</v>
      </c>
      <c r="E15" s="13" t="s">
        <v>117</v>
      </c>
      <c r="F15" s="13" t="s">
        <v>118</v>
      </c>
      <c r="G15" s="23" t="s">
        <v>248</v>
      </c>
      <c r="H15" s="16" t="s">
        <v>250</v>
      </c>
      <c r="I15" s="16" t="s">
        <v>247</v>
      </c>
      <c r="J15" s="24"/>
      <c r="K15" s="24" t="n">
        <v>46273</v>
      </c>
      <c r="L15" s="22" t="str">
        <f aca="false">IF(OR(E15="",G15="Sans objet",G15="Prête"),"",IF(AND(J15&lt;&gt;"",J15&lt;$D$5),"En retard",IF(AND(G15&lt;&gt;"",I15=""),"Sans responsable","")))</f>
        <v/>
      </c>
    </row>
    <row r="16" customFormat="false" ht="43.5" hidden="false" customHeight="true" outlineLevel="0" collapsed="false">
      <c r="A16" s="14" t="s">
        <v>119</v>
      </c>
      <c r="B16" s="14" t="n">
        <v>13</v>
      </c>
      <c r="C16" s="22" t="str">
        <f aca="false">IF(B16="","",IFERROR(INDEX('Exigences CFA'!$E$5:$E$19,MATCH(B16,'Exigences CFA'!$A$5:$A$19,0)),"Hors tableau"))</f>
        <v>Mineure ou majeure</v>
      </c>
      <c r="D16" s="22" t="str">
        <f aca="false">IF(B16="","",IFERROR(INDEX('Exigences CFA'!$D$5:$D$19,MATCH(B16,'Exigences CFA'!$A$5:$A$19,0)),"Hors tableau"))</f>
        <v>Inchangé</v>
      </c>
      <c r="E16" s="13" t="s">
        <v>120</v>
      </c>
      <c r="F16" s="13" t="s">
        <v>121</v>
      </c>
      <c r="G16" s="23" t="s">
        <v>94</v>
      </c>
      <c r="H16" s="16" t="s">
        <v>251</v>
      </c>
      <c r="I16" s="16" t="s">
        <v>252</v>
      </c>
      <c r="J16" s="24" t="n">
        <v>46374</v>
      </c>
      <c r="K16" s="24" t="n">
        <v>46315</v>
      </c>
      <c r="L16" s="22" t="str">
        <f aca="false">IF(OR(E16="",G16="Sans objet",G16="Prête"),"",IF(AND(J16&lt;&gt;"",J16&lt;$D$5),"En retard",IF(AND(G16&lt;&gt;"",I16=""),"Sans responsable","")))</f>
        <v/>
      </c>
    </row>
    <row r="17" customFormat="false" ht="43.5" hidden="false" customHeight="true" outlineLevel="0" collapsed="false">
      <c r="A17" s="14" t="s">
        <v>122</v>
      </c>
      <c r="B17" s="14" t="n">
        <v>13</v>
      </c>
      <c r="C17" s="22" t="str">
        <f aca="false">IF(B17="","",IFERROR(INDEX('Exigences CFA'!$E$5:$E$19,MATCH(B17,'Exigences CFA'!$A$5:$A$19,0)),"Hors tableau"))</f>
        <v>Mineure ou majeure</v>
      </c>
      <c r="D17" s="22" t="str">
        <f aca="false">IF(B17="","",IFERROR(INDEX('Exigences CFA'!$D$5:$D$19,MATCH(B17,'Exigences CFA'!$A$5:$A$19,0)),"Hors tableau"))</f>
        <v>Inchangé</v>
      </c>
      <c r="E17" s="13" t="s">
        <v>123</v>
      </c>
      <c r="F17" s="13"/>
      <c r="G17" s="23" t="s">
        <v>248</v>
      </c>
      <c r="H17" s="16" t="s">
        <v>253</v>
      </c>
      <c r="I17" s="16" t="s">
        <v>254</v>
      </c>
      <c r="J17" s="24"/>
      <c r="K17" s="24" t="n">
        <v>46275</v>
      </c>
      <c r="L17" s="22" t="str">
        <f aca="false">IF(OR(E17="",G17="Sans objet",G17="Prête"),"",IF(AND(J17&lt;&gt;"",J17&lt;$D$5),"En retard",IF(AND(G17&lt;&gt;"",I17=""),"Sans responsable","")))</f>
        <v/>
      </c>
    </row>
    <row r="18" customFormat="false" ht="57" hidden="false" customHeight="true" outlineLevel="0" collapsed="false">
      <c r="A18" s="14" t="s">
        <v>124</v>
      </c>
      <c r="B18" s="14" t="n">
        <v>13</v>
      </c>
      <c r="C18" s="22" t="str">
        <f aca="false">IF(B18="","",IFERROR(INDEX('Exigences CFA'!$E$5:$E$19,MATCH(B18,'Exigences CFA'!$A$5:$A$19,0)),"Hors tableau"))</f>
        <v>Mineure ou majeure</v>
      </c>
      <c r="D18" s="22" t="str">
        <f aca="false">IF(B18="","",IFERROR(INDEX('Exigences CFA'!$D$5:$D$19,MATCH(B18,'Exigences CFA'!$A$5:$A$19,0)),"Hors tableau"))</f>
        <v>Inchangé</v>
      </c>
      <c r="E18" s="13" t="s">
        <v>125</v>
      </c>
      <c r="F18" s="13" t="s">
        <v>126</v>
      </c>
      <c r="G18" s="23" t="s">
        <v>94</v>
      </c>
      <c r="H18" s="16" t="s">
        <v>255</v>
      </c>
      <c r="I18" s="16" t="s">
        <v>256</v>
      </c>
      <c r="J18" s="24" t="n">
        <v>46356</v>
      </c>
      <c r="K18" s="24" t="n">
        <v>46307</v>
      </c>
      <c r="L18" s="22" t="str">
        <f aca="false">IF(OR(E18="",G18="Sans objet",G18="Prête"),"",IF(AND(J18&lt;&gt;"",J18&lt;$D$5),"En retard",IF(AND(G18&lt;&gt;"",I18=""),"Sans responsable","")))</f>
        <v/>
      </c>
    </row>
    <row r="19" customFormat="false" ht="57" hidden="false" customHeight="true" outlineLevel="0" collapsed="false">
      <c r="A19" s="14" t="s">
        <v>127</v>
      </c>
      <c r="B19" s="14" t="n">
        <v>14</v>
      </c>
      <c r="C19" s="22" t="str">
        <f aca="false">IF(B19="","",IFERROR(INDEX('Exigences CFA'!$E$5:$E$19,MATCH(B19,'Exigences CFA'!$A$5:$A$19,0)),"Hors tableau"))</f>
        <v>Majeure seulement</v>
      </c>
      <c r="D19" s="22" t="str">
        <f aca="false">IF(B19="","",IFERROR(INDEX('Exigences CFA'!$D$5:$D$19,MATCH(B19,'Exigences CFA'!$A$5:$A$19,0)),"Hors tableau"))</f>
        <v>Modifié</v>
      </c>
      <c r="E19" s="13" t="s">
        <v>128</v>
      </c>
      <c r="F19" s="13" t="s">
        <v>129</v>
      </c>
      <c r="G19" s="23" t="s">
        <v>248</v>
      </c>
      <c r="H19" s="16" t="s">
        <v>257</v>
      </c>
      <c r="I19" s="16" t="s">
        <v>258</v>
      </c>
      <c r="J19" s="24"/>
      <c r="K19" s="24" t="n">
        <v>46268</v>
      </c>
      <c r="L19" s="22" t="str">
        <f aca="false">IF(OR(E19="",G19="Sans objet",G19="Prête"),"",IF(AND(J19&lt;&gt;"",J19&lt;$D$5),"En retard",IF(AND(G19&lt;&gt;"",I19=""),"Sans responsable","")))</f>
        <v/>
      </c>
    </row>
    <row r="20" customFormat="false" ht="69.75" hidden="false" customHeight="true" outlineLevel="0" collapsed="false">
      <c r="A20" s="14" t="s">
        <v>130</v>
      </c>
      <c r="B20" s="14" t="n">
        <v>14</v>
      </c>
      <c r="C20" s="22" t="str">
        <f aca="false">IF(B20="","",IFERROR(INDEX('Exigences CFA'!$E$5:$E$19,MATCH(B20,'Exigences CFA'!$A$5:$A$19,0)),"Hors tableau"))</f>
        <v>Majeure seulement</v>
      </c>
      <c r="D20" s="22" t="str">
        <f aca="false">IF(B20="","",IFERROR(INDEX('Exigences CFA'!$D$5:$D$19,MATCH(B20,'Exigences CFA'!$A$5:$A$19,0)),"Hors tableau"))</f>
        <v>Modifié</v>
      </c>
      <c r="E20" s="13" t="s">
        <v>131</v>
      </c>
      <c r="F20" s="13" t="s">
        <v>132</v>
      </c>
      <c r="G20" s="23" t="s">
        <v>94</v>
      </c>
      <c r="H20" s="16" t="s">
        <v>259</v>
      </c>
      <c r="I20" s="16" t="s">
        <v>260</v>
      </c>
      <c r="J20" s="24" t="n">
        <v>46310</v>
      </c>
      <c r="K20" s="24" t="n">
        <v>46309</v>
      </c>
      <c r="L20" s="22" t="str">
        <f aca="false">IF(OR(E20="",G20="Sans objet",G20="Prête"),"",IF(AND(J20&lt;&gt;"",J20&lt;$D$5),"En retard",IF(AND(G20&lt;&gt;"",I20=""),"Sans responsable","")))</f>
        <v>En retard</v>
      </c>
    </row>
    <row r="21" customFormat="false" ht="43.5" hidden="false" customHeight="true" outlineLevel="0" collapsed="false">
      <c r="A21" s="14" t="s">
        <v>133</v>
      </c>
      <c r="B21" s="14" t="n">
        <v>14</v>
      </c>
      <c r="C21" s="22" t="str">
        <f aca="false">IF(B21="","",IFERROR(INDEX('Exigences CFA'!$E$5:$E$19,MATCH(B21,'Exigences CFA'!$A$5:$A$19,0)),"Hors tableau"))</f>
        <v>Majeure seulement</v>
      </c>
      <c r="D21" s="22" t="str">
        <f aca="false">IF(B21="","",IFERROR(INDEX('Exigences CFA'!$D$5:$D$19,MATCH(B21,'Exigences CFA'!$A$5:$A$19,0)),"Hors tableau"))</f>
        <v>Modifié</v>
      </c>
      <c r="E21" s="13" t="s">
        <v>134</v>
      </c>
      <c r="F21" s="13" t="s">
        <v>135</v>
      </c>
      <c r="G21" s="23" t="s">
        <v>261</v>
      </c>
      <c r="H21" s="16" t="s">
        <v>262</v>
      </c>
      <c r="I21" s="16" t="s">
        <v>260</v>
      </c>
      <c r="J21" s="24" t="n">
        <v>46387</v>
      </c>
      <c r="K21" s="24"/>
      <c r="L21" s="22" t="str">
        <f aca="false">IF(OR(E21="",G21="Sans objet",G21="Prête"),"",IF(AND(J21&lt;&gt;"",J21&lt;$D$5),"En retard",IF(AND(G21&lt;&gt;"",I21=""),"Sans responsable","")))</f>
        <v/>
      </c>
    </row>
    <row r="22" customFormat="false" ht="69.75" hidden="false" customHeight="true" outlineLevel="0" collapsed="false">
      <c r="A22" s="14" t="s">
        <v>136</v>
      </c>
      <c r="B22" s="14" t="n">
        <v>15</v>
      </c>
      <c r="C22" s="22" t="str">
        <f aca="false">IF(B22="","",IFERROR(INDEX('Exigences CFA'!$E$5:$E$19,MATCH(B22,'Exigences CFA'!$A$5:$A$19,0)),"Hors tableau"))</f>
        <v>Majeure seulement</v>
      </c>
      <c r="D22" s="22" t="str">
        <f aca="false">IF(B22="","",IFERROR(INDEX('Exigences CFA'!$D$5:$D$19,MATCH(B22,'Exigences CFA'!$A$5:$A$19,0)),"Hors tableau"))</f>
        <v>Modifié</v>
      </c>
      <c r="E22" s="13" t="s">
        <v>137</v>
      </c>
      <c r="F22" s="13" t="s">
        <v>138</v>
      </c>
      <c r="G22" s="23" t="s">
        <v>248</v>
      </c>
      <c r="H22" s="16" t="s">
        <v>263</v>
      </c>
      <c r="I22" s="16" t="s">
        <v>258</v>
      </c>
      <c r="J22" s="24"/>
      <c r="K22" s="24" t="n">
        <v>46269</v>
      </c>
      <c r="L22" s="22" t="str">
        <f aca="false">IF(OR(E22="",G22="Sans objet",G22="Prête"),"",IF(AND(J22&lt;&gt;"",J22&lt;$D$5),"En retard",IF(AND(G22&lt;&gt;"",I22=""),"Sans responsable","")))</f>
        <v/>
      </c>
    </row>
    <row r="23" customFormat="false" ht="69.75" hidden="false" customHeight="true" outlineLevel="0" collapsed="false">
      <c r="A23" s="14" t="s">
        <v>139</v>
      </c>
      <c r="B23" s="14" t="n">
        <v>15</v>
      </c>
      <c r="C23" s="22" t="str">
        <f aca="false">IF(B23="","",IFERROR(INDEX('Exigences CFA'!$E$5:$E$19,MATCH(B23,'Exigences CFA'!$A$5:$A$19,0)),"Hors tableau"))</f>
        <v>Majeure seulement</v>
      </c>
      <c r="D23" s="22" t="str">
        <f aca="false">IF(B23="","",IFERROR(INDEX('Exigences CFA'!$D$5:$D$19,MATCH(B23,'Exigences CFA'!$A$5:$A$19,0)),"Hors tableau"))</f>
        <v>Modifié</v>
      </c>
      <c r="E23" s="13" t="s">
        <v>140</v>
      </c>
      <c r="F23" s="13" t="s">
        <v>132</v>
      </c>
      <c r="G23" s="23" t="s">
        <v>94</v>
      </c>
      <c r="H23" s="16" t="s">
        <v>264</v>
      </c>
      <c r="I23" s="16" t="s">
        <v>258</v>
      </c>
      <c r="J23" s="24" t="n">
        <v>46332</v>
      </c>
      <c r="K23" s="24" t="n">
        <v>46311</v>
      </c>
      <c r="L23" s="22" t="str">
        <f aca="false">IF(OR(E23="",G23="Sans objet",G23="Prête"),"",IF(AND(J23&lt;&gt;"",J23&lt;$D$5),"En retard",IF(AND(G23&lt;&gt;"",I23=""),"Sans responsable","")))</f>
        <v/>
      </c>
    </row>
    <row r="24" customFormat="false" ht="30.75" hidden="false" customHeight="true" outlineLevel="0" collapsed="false">
      <c r="A24" s="14" t="s">
        <v>141</v>
      </c>
      <c r="B24" s="14" t="n">
        <v>15</v>
      </c>
      <c r="C24" s="22" t="str">
        <f aca="false">IF(B24="","",IFERROR(INDEX('Exigences CFA'!$E$5:$E$19,MATCH(B24,'Exigences CFA'!$A$5:$A$19,0)),"Hors tableau"))</f>
        <v>Majeure seulement</v>
      </c>
      <c r="D24" s="22" t="str">
        <f aca="false">IF(B24="","",IFERROR(INDEX('Exigences CFA'!$D$5:$D$19,MATCH(B24,'Exigences CFA'!$A$5:$A$19,0)),"Hors tableau"))</f>
        <v>Modifié</v>
      </c>
      <c r="E24" s="13" t="s">
        <v>142</v>
      </c>
      <c r="F24" s="13" t="s">
        <v>143</v>
      </c>
      <c r="G24" s="23" t="s">
        <v>248</v>
      </c>
      <c r="H24" s="16" t="s">
        <v>265</v>
      </c>
      <c r="I24" s="16" t="s">
        <v>258</v>
      </c>
      <c r="J24" s="24"/>
      <c r="K24" s="24" t="n">
        <v>46269</v>
      </c>
      <c r="L24" s="22" t="str">
        <f aca="false">IF(OR(E24="",G24="Sans objet",G24="Prête"),"",IF(AND(J24&lt;&gt;"",J24&lt;$D$5),"En retard",IF(AND(G24&lt;&gt;"",I24=""),"Sans responsable","")))</f>
        <v/>
      </c>
    </row>
    <row r="25" customFormat="false" ht="30.75" hidden="false" customHeight="true" outlineLevel="0" collapsed="false">
      <c r="A25" s="14" t="s">
        <v>144</v>
      </c>
      <c r="B25" s="14" t="n">
        <v>15</v>
      </c>
      <c r="C25" s="22" t="str">
        <f aca="false">IF(B25="","",IFERROR(INDEX('Exigences CFA'!$E$5:$E$19,MATCH(B25,'Exigences CFA'!$A$5:$A$19,0)),"Hors tableau"))</f>
        <v>Majeure seulement</v>
      </c>
      <c r="D25" s="22" t="str">
        <f aca="false">IF(B25="","",IFERROR(INDEX('Exigences CFA'!$D$5:$D$19,MATCH(B25,'Exigences CFA'!$A$5:$A$19,0)),"Hors tableau"))</f>
        <v>Modifié</v>
      </c>
      <c r="E25" s="13" t="s">
        <v>145</v>
      </c>
      <c r="F25" s="13" t="s">
        <v>132</v>
      </c>
      <c r="G25" s="23" t="s">
        <v>261</v>
      </c>
      <c r="H25" s="16"/>
      <c r="I25" s="16" t="s">
        <v>258</v>
      </c>
      <c r="J25" s="24" t="n">
        <v>46311</v>
      </c>
      <c r="K25" s="24"/>
      <c r="L25" s="22" t="str">
        <f aca="false">IF(OR(E25="",G25="Sans objet",G25="Prête"),"",IF(AND(J25&lt;&gt;"",J25&lt;$D$5),"En retard",IF(AND(G25&lt;&gt;"",I25=""),"Sans responsable","")))</f>
        <v>En retard</v>
      </c>
    </row>
    <row r="26" customFormat="false" ht="43.5" hidden="false" customHeight="true" outlineLevel="0" collapsed="false">
      <c r="A26" s="14" t="s">
        <v>146</v>
      </c>
      <c r="B26" s="14" t="n">
        <v>15</v>
      </c>
      <c r="C26" s="22" t="str">
        <f aca="false">IF(B26="","",IFERROR(INDEX('Exigences CFA'!$E$5:$E$19,MATCH(B26,'Exigences CFA'!$A$5:$A$19,0)),"Hors tableau"))</f>
        <v>Majeure seulement</v>
      </c>
      <c r="D26" s="22" t="str">
        <f aca="false">IF(B26="","",IFERROR(INDEX('Exigences CFA'!$D$5:$D$19,MATCH(B26,'Exigences CFA'!$A$5:$A$19,0)),"Hors tableau"))</f>
        <v>Modifié</v>
      </c>
      <c r="E26" s="13" t="s">
        <v>147</v>
      </c>
      <c r="F26" s="13" t="s">
        <v>148</v>
      </c>
      <c r="G26" s="23" t="s">
        <v>94</v>
      </c>
      <c r="H26" s="16" t="s">
        <v>266</v>
      </c>
      <c r="I26" s="16" t="s">
        <v>260</v>
      </c>
      <c r="J26" s="24" t="n">
        <v>46346</v>
      </c>
      <c r="K26" s="24" t="n">
        <v>46309</v>
      </c>
      <c r="L26" s="22" t="str">
        <f aca="false">IF(OR(E26="",G26="Sans objet",G26="Prête"),"",IF(AND(J26&lt;&gt;"",J26&lt;$D$5),"En retard",IF(AND(G26&lt;&gt;"",I26=""),"Sans responsable","")))</f>
        <v/>
      </c>
    </row>
    <row r="27" customFormat="false" ht="57" hidden="false" customHeight="true" outlineLevel="0" collapsed="false">
      <c r="A27" s="14" t="s">
        <v>149</v>
      </c>
      <c r="B27" s="14" t="n">
        <v>20</v>
      </c>
      <c r="C27" s="22" t="str">
        <f aca="false">IF(B27="","",IFERROR(INDEX('Exigences CFA'!$E$5:$E$19,MATCH(B27,'Exigences CFA'!$A$5:$A$19,0)),"Hors tableau"))</f>
        <v>Majeure seulement</v>
      </c>
      <c r="D27" s="22" t="str">
        <f aca="false">IF(B27="","",IFERROR(INDEX('Exigences CFA'!$D$5:$D$19,MATCH(B27,'Exigences CFA'!$A$5:$A$19,0)),"Hors tableau"))</f>
        <v>Modifié</v>
      </c>
      <c r="E27" s="13" t="s">
        <v>150</v>
      </c>
      <c r="F27" s="13"/>
      <c r="G27" s="23" t="s">
        <v>248</v>
      </c>
      <c r="H27" s="16" t="s">
        <v>267</v>
      </c>
      <c r="I27" s="16" t="s">
        <v>268</v>
      </c>
      <c r="J27" s="24"/>
      <c r="K27" s="24" t="n">
        <v>46197</v>
      </c>
      <c r="L27" s="22" t="str">
        <f aca="false">IF(OR(E27="",G27="Sans objet",G27="Prête"),"",IF(AND(J27&lt;&gt;"",J27&lt;$D$5),"En retard",IF(AND(G27&lt;&gt;"",I27=""),"Sans responsable","")))</f>
        <v/>
      </c>
    </row>
    <row r="28" customFormat="false" ht="30.75" hidden="false" customHeight="true" outlineLevel="0" collapsed="false">
      <c r="A28" s="14" t="s">
        <v>151</v>
      </c>
      <c r="B28" s="14" t="n">
        <v>20</v>
      </c>
      <c r="C28" s="22" t="str">
        <f aca="false">IF(B28="","",IFERROR(INDEX('Exigences CFA'!$E$5:$E$19,MATCH(B28,'Exigences CFA'!$A$5:$A$19,0)),"Hors tableau"))</f>
        <v>Majeure seulement</v>
      </c>
      <c r="D28" s="22" t="str">
        <f aca="false">IF(B28="","",IFERROR(INDEX('Exigences CFA'!$D$5:$D$19,MATCH(B28,'Exigences CFA'!$A$5:$A$19,0)),"Hors tableau"))</f>
        <v>Modifié</v>
      </c>
      <c r="E28" s="13" t="s">
        <v>152</v>
      </c>
      <c r="F28" s="13"/>
      <c r="G28" s="23" t="s">
        <v>248</v>
      </c>
      <c r="H28" s="16" t="s">
        <v>269</v>
      </c>
      <c r="I28" s="16" t="s">
        <v>268</v>
      </c>
      <c r="J28" s="24"/>
      <c r="K28" s="24" t="n">
        <v>46267</v>
      </c>
      <c r="L28" s="22" t="str">
        <f aca="false">IF(OR(E28="",G28="Sans objet",G28="Prête"),"",IF(AND(J28&lt;&gt;"",J28&lt;$D$5),"En retard",IF(AND(G28&lt;&gt;"",I28=""),"Sans responsable","")))</f>
        <v/>
      </c>
    </row>
    <row r="29" customFormat="false" ht="43.5" hidden="false" customHeight="true" outlineLevel="0" collapsed="false">
      <c r="A29" s="14" t="s">
        <v>153</v>
      </c>
      <c r="B29" s="14" t="n">
        <v>20</v>
      </c>
      <c r="C29" s="22" t="str">
        <f aca="false">IF(B29="","",IFERROR(INDEX('Exigences CFA'!$E$5:$E$19,MATCH(B29,'Exigences CFA'!$A$5:$A$19,0)),"Hors tableau"))</f>
        <v>Majeure seulement</v>
      </c>
      <c r="D29" s="22" t="str">
        <f aca="false">IF(B29="","",IFERROR(INDEX('Exigences CFA'!$D$5:$D$19,MATCH(B29,'Exigences CFA'!$A$5:$A$19,0)),"Hors tableau"))</f>
        <v>Modifié</v>
      </c>
      <c r="E29" s="13" t="s">
        <v>154</v>
      </c>
      <c r="F29" s="13"/>
      <c r="G29" s="23" t="s">
        <v>248</v>
      </c>
      <c r="H29" s="16" t="s">
        <v>270</v>
      </c>
      <c r="I29" s="16" t="s">
        <v>268</v>
      </c>
      <c r="J29" s="24"/>
      <c r="K29" s="24" t="n">
        <v>46267</v>
      </c>
      <c r="L29" s="22" t="str">
        <f aca="false">IF(OR(E29="",G29="Sans objet",G29="Prête"),"",IF(AND(J29&lt;&gt;"",J29&lt;$D$5),"En retard",IF(AND(G29&lt;&gt;"",I29=""),"Sans responsable","")))</f>
        <v/>
      </c>
    </row>
    <row r="30" customFormat="false" ht="57" hidden="false" customHeight="true" outlineLevel="0" collapsed="false">
      <c r="A30" s="14" t="s">
        <v>155</v>
      </c>
      <c r="B30" s="14" t="n">
        <v>20</v>
      </c>
      <c r="C30" s="22" t="str">
        <f aca="false">IF(B30="","",IFERROR(INDEX('Exigences CFA'!$E$5:$E$19,MATCH(B30,'Exigences CFA'!$A$5:$A$19,0)),"Hors tableau"))</f>
        <v>Majeure seulement</v>
      </c>
      <c r="D30" s="22" t="str">
        <f aca="false">IF(B30="","",IFERROR(INDEX('Exigences CFA'!$D$5:$D$19,MATCH(B30,'Exigences CFA'!$A$5:$A$19,0)),"Hors tableau"))</f>
        <v>Modifié</v>
      </c>
      <c r="E30" s="13" t="s">
        <v>156</v>
      </c>
      <c r="F30" s="13" t="s">
        <v>157</v>
      </c>
      <c r="G30" s="23" t="s">
        <v>94</v>
      </c>
      <c r="H30" s="16" t="s">
        <v>271</v>
      </c>
      <c r="I30" s="16" t="s">
        <v>268</v>
      </c>
      <c r="J30" s="24" t="n">
        <v>46371</v>
      </c>
      <c r="K30" s="24" t="n">
        <v>46305</v>
      </c>
      <c r="L30" s="22" t="str">
        <f aca="false">IF(OR(E30="",G30="Sans objet",G30="Prête"),"",IF(AND(J30&lt;&gt;"",J30&lt;$D$5),"En retard",IF(AND(G30&lt;&gt;"",I30=""),"Sans responsable","")))</f>
        <v/>
      </c>
    </row>
    <row r="31" customFormat="false" ht="69.75" hidden="false" customHeight="true" outlineLevel="0" collapsed="false">
      <c r="A31" s="14" t="s">
        <v>158</v>
      </c>
      <c r="B31" s="14" t="n">
        <v>20</v>
      </c>
      <c r="C31" s="22" t="str">
        <f aca="false">IF(B31="","",IFERROR(INDEX('Exigences CFA'!$E$5:$E$19,MATCH(B31,'Exigences CFA'!$A$5:$A$19,0)),"Hors tableau"))</f>
        <v>Majeure seulement</v>
      </c>
      <c r="D31" s="22" t="str">
        <f aca="false">IF(B31="","",IFERROR(INDEX('Exigences CFA'!$D$5:$D$19,MATCH(B31,'Exigences CFA'!$A$5:$A$19,0)),"Hors tableau"))</f>
        <v>Modifié</v>
      </c>
      <c r="E31" s="13" t="s">
        <v>159</v>
      </c>
      <c r="F31" s="13" t="s">
        <v>160</v>
      </c>
      <c r="G31" s="23" t="s">
        <v>261</v>
      </c>
      <c r="H31" s="16" t="s">
        <v>272</v>
      </c>
      <c r="I31" s="16" t="s">
        <v>247</v>
      </c>
      <c r="J31" s="24" t="n">
        <v>46418</v>
      </c>
      <c r="K31" s="24"/>
      <c r="L31" s="22" t="str">
        <f aca="false">IF(OR(E31="",G31="Sans objet",G31="Prête"),"",IF(AND(J31&lt;&gt;"",J31&lt;$D$5),"En retard",IF(AND(G31&lt;&gt;"",I31=""),"Sans responsable","")))</f>
        <v/>
      </c>
    </row>
    <row r="32" customFormat="false" ht="30.75" hidden="false" customHeight="true" outlineLevel="0" collapsed="false">
      <c r="A32" s="14" t="s">
        <v>161</v>
      </c>
      <c r="B32" s="14" t="n">
        <v>28</v>
      </c>
      <c r="C32" s="22" t="str">
        <f aca="false">IF(B32="","",IFERROR(INDEX('Exigences CFA'!$E$5:$E$19,MATCH(B32,'Exigences CFA'!$A$5:$A$19,0)),"Hors tableau"))</f>
        <v>Mineure ou majeure</v>
      </c>
      <c r="D32" s="22" t="str">
        <f aca="false">IF(B32="","",IFERROR(INDEX('Exigences CFA'!$D$5:$D$19,MATCH(B32,'Exigences CFA'!$A$5:$A$19,0)),"Hors tableau"))</f>
        <v>Inchangé</v>
      </c>
      <c r="E32" s="13" t="s">
        <v>162</v>
      </c>
      <c r="F32" s="13"/>
      <c r="G32" s="23" t="s">
        <v>248</v>
      </c>
      <c r="H32" s="16" t="s">
        <v>273</v>
      </c>
      <c r="I32" s="16" t="s">
        <v>256</v>
      </c>
      <c r="J32" s="24"/>
      <c r="K32" s="24" t="n">
        <v>46270</v>
      </c>
      <c r="L32" s="22" t="str">
        <f aca="false">IF(OR(E32="",G32="Sans objet",G32="Prête"),"",IF(AND(J32&lt;&gt;"",J32&lt;$D$5),"En retard",IF(AND(G32&lt;&gt;"",I32=""),"Sans responsable","")))</f>
        <v/>
      </c>
    </row>
    <row r="33" customFormat="false" ht="57" hidden="false" customHeight="true" outlineLevel="0" collapsed="false">
      <c r="A33" s="14" t="s">
        <v>163</v>
      </c>
      <c r="B33" s="14" t="n">
        <v>28</v>
      </c>
      <c r="C33" s="22" t="str">
        <f aca="false">IF(B33="","",IFERROR(INDEX('Exigences CFA'!$E$5:$E$19,MATCH(B33,'Exigences CFA'!$A$5:$A$19,0)),"Hors tableau"))</f>
        <v>Mineure ou majeure</v>
      </c>
      <c r="D33" s="22" t="str">
        <f aca="false">IF(B33="","",IFERROR(INDEX('Exigences CFA'!$D$5:$D$19,MATCH(B33,'Exigences CFA'!$A$5:$A$19,0)),"Hors tableau"))</f>
        <v>Inchangé</v>
      </c>
      <c r="E33" s="13" t="s">
        <v>164</v>
      </c>
      <c r="F33" s="13"/>
      <c r="G33" s="23" t="s">
        <v>248</v>
      </c>
      <c r="H33" s="16" t="s">
        <v>274</v>
      </c>
      <c r="I33" s="16" t="s">
        <v>268</v>
      </c>
      <c r="J33" s="24"/>
      <c r="K33" s="24" t="n">
        <v>46205</v>
      </c>
      <c r="L33" s="22" t="str">
        <f aca="false">IF(OR(E33="",G33="Sans objet",G33="Prête"),"",IF(AND(J33&lt;&gt;"",J33&lt;$D$5),"En retard",IF(AND(G33&lt;&gt;"",I33=""),"Sans responsable","")))</f>
        <v/>
      </c>
    </row>
    <row r="34" customFormat="false" ht="57" hidden="false" customHeight="true" outlineLevel="0" collapsed="false">
      <c r="A34" s="14" t="s">
        <v>165</v>
      </c>
      <c r="B34" s="14" t="n">
        <v>28</v>
      </c>
      <c r="C34" s="22" t="str">
        <f aca="false">IF(B34="","",IFERROR(INDEX('Exigences CFA'!$E$5:$E$19,MATCH(B34,'Exigences CFA'!$A$5:$A$19,0)),"Hors tableau"))</f>
        <v>Mineure ou majeure</v>
      </c>
      <c r="D34" s="22" t="str">
        <f aca="false">IF(B34="","",IFERROR(INDEX('Exigences CFA'!$D$5:$D$19,MATCH(B34,'Exigences CFA'!$A$5:$A$19,0)),"Hors tableau"))</f>
        <v>Inchangé</v>
      </c>
      <c r="E34" s="13" t="s">
        <v>166</v>
      </c>
      <c r="F34" s="13"/>
      <c r="G34" s="23" t="s">
        <v>94</v>
      </c>
      <c r="H34" s="16" t="s">
        <v>275</v>
      </c>
      <c r="I34" s="16" t="s">
        <v>256</v>
      </c>
      <c r="J34" s="24" t="n">
        <v>46356</v>
      </c>
      <c r="K34" s="24" t="n">
        <v>46300</v>
      </c>
      <c r="L34" s="22" t="str">
        <f aca="false">IF(OR(E34="",G34="Sans objet",G34="Prête"),"",IF(AND(J34&lt;&gt;"",J34&lt;$D$5),"En retard",IF(AND(G34&lt;&gt;"",I34=""),"Sans responsable","")))</f>
        <v/>
      </c>
    </row>
    <row r="35" customFormat="false" ht="57" hidden="false" customHeight="true" outlineLevel="0" collapsed="false">
      <c r="A35" s="14" t="s">
        <v>167</v>
      </c>
      <c r="B35" s="14" t="n">
        <v>29</v>
      </c>
      <c r="C35" s="22" t="str">
        <f aca="false">IF(B35="","",IFERROR(INDEX('Exigences CFA'!$E$5:$E$19,MATCH(B35,'Exigences CFA'!$A$5:$A$19,0)),"Hors tableau"))</f>
        <v>Majeure seulement</v>
      </c>
      <c r="D35" s="22" t="str">
        <f aca="false">IF(B35="","",IFERROR(INDEX('Exigences CFA'!$D$5:$D$19,MATCH(B35,'Exigences CFA'!$A$5:$A$19,0)),"Hors tableau"))</f>
        <v>Inchangé</v>
      </c>
      <c r="E35" s="13" t="s">
        <v>168</v>
      </c>
      <c r="F35" s="13"/>
      <c r="G35" s="23" t="s">
        <v>248</v>
      </c>
      <c r="H35" s="16" t="s">
        <v>276</v>
      </c>
      <c r="I35" s="16" t="s">
        <v>277</v>
      </c>
      <c r="J35" s="24"/>
      <c r="K35" s="24" t="n">
        <v>46122</v>
      </c>
      <c r="L35" s="22" t="str">
        <f aca="false">IF(OR(E35="",G35="Sans objet",G35="Prête"),"",IF(AND(J35&lt;&gt;"",J35&lt;$D$5),"En retard",IF(AND(G35&lt;&gt;"",I35=""),"Sans responsable","")))</f>
        <v/>
      </c>
    </row>
    <row r="36" customFormat="false" ht="43.5" hidden="false" customHeight="true" outlineLevel="0" collapsed="false">
      <c r="A36" s="14" t="s">
        <v>169</v>
      </c>
      <c r="B36" s="14" t="n">
        <v>29</v>
      </c>
      <c r="C36" s="22" t="str">
        <f aca="false">IF(B36="","",IFERROR(INDEX('Exigences CFA'!$E$5:$E$19,MATCH(B36,'Exigences CFA'!$A$5:$A$19,0)),"Hors tableau"))</f>
        <v>Majeure seulement</v>
      </c>
      <c r="D36" s="22" t="str">
        <f aca="false">IF(B36="","",IFERROR(INDEX('Exigences CFA'!$D$5:$D$19,MATCH(B36,'Exigences CFA'!$A$5:$A$19,0)),"Hors tableau"))</f>
        <v>Inchangé</v>
      </c>
      <c r="E36" s="13" t="s">
        <v>170</v>
      </c>
      <c r="F36" s="13"/>
      <c r="G36" s="23" t="s">
        <v>248</v>
      </c>
      <c r="H36" s="16" t="s">
        <v>278</v>
      </c>
      <c r="I36" s="16" t="s">
        <v>277</v>
      </c>
      <c r="J36" s="24"/>
      <c r="K36" s="24" t="n">
        <v>46122</v>
      </c>
      <c r="L36" s="22" t="str">
        <f aca="false">IF(OR(E36="",G36="Sans objet",G36="Prête"),"",IF(AND(J36&lt;&gt;"",J36&lt;$D$5),"En retard",IF(AND(G36&lt;&gt;"",I36=""),"Sans responsable","")))</f>
        <v/>
      </c>
    </row>
    <row r="37" customFormat="false" ht="57" hidden="false" customHeight="true" outlineLevel="0" collapsed="false">
      <c r="A37" s="14" t="s">
        <v>171</v>
      </c>
      <c r="B37" s="14" t="n">
        <v>29</v>
      </c>
      <c r="C37" s="22" t="str">
        <f aca="false">IF(B37="","",IFERROR(INDEX('Exigences CFA'!$E$5:$E$19,MATCH(B37,'Exigences CFA'!$A$5:$A$19,0)),"Hors tableau"))</f>
        <v>Majeure seulement</v>
      </c>
      <c r="D37" s="22" t="str">
        <f aca="false">IF(B37="","",IFERROR(INDEX('Exigences CFA'!$D$5:$D$19,MATCH(B37,'Exigences CFA'!$A$5:$A$19,0)),"Hors tableau"))</f>
        <v>Inchangé</v>
      </c>
      <c r="E37" s="13" t="s">
        <v>172</v>
      </c>
      <c r="F37" s="13"/>
      <c r="G37" s="23" t="s">
        <v>94</v>
      </c>
      <c r="H37" s="16" t="s">
        <v>279</v>
      </c>
      <c r="I37" s="16"/>
      <c r="J37" s="24" t="n">
        <v>46366</v>
      </c>
      <c r="K37" s="24" t="n">
        <v>46303</v>
      </c>
      <c r="L37" s="22" t="str">
        <f aca="false">IF(OR(E37="",G37="Sans objet",G37="Prête"),"",IF(AND(J37&lt;&gt;"",J37&lt;$D$5),"En retard",IF(AND(G37&lt;&gt;"",I37=""),"Sans responsable","")))</f>
        <v>Sans responsable</v>
      </c>
    </row>
    <row r="38" customFormat="false" ht="43.5" hidden="false" customHeight="true" outlineLevel="0" collapsed="false">
      <c r="A38" s="14" t="s">
        <v>173</v>
      </c>
      <c r="B38" s="14" t="n">
        <v>29</v>
      </c>
      <c r="C38" s="22" t="str">
        <f aca="false">IF(B38="","",IFERROR(INDEX('Exigences CFA'!$E$5:$E$19,MATCH(B38,'Exigences CFA'!$A$5:$A$19,0)),"Hors tableau"))</f>
        <v>Majeure seulement</v>
      </c>
      <c r="D38" s="22" t="str">
        <f aca="false">IF(B38="","",IFERROR(INDEX('Exigences CFA'!$D$5:$D$19,MATCH(B38,'Exigences CFA'!$A$5:$A$19,0)),"Hors tableau"))</f>
        <v>Inchangé</v>
      </c>
      <c r="E38" s="13" t="s">
        <v>174</v>
      </c>
      <c r="F38" s="13" t="s">
        <v>175</v>
      </c>
      <c r="G38" s="23" t="s">
        <v>248</v>
      </c>
      <c r="H38" s="16" t="s">
        <v>280</v>
      </c>
      <c r="I38" s="16" t="s">
        <v>277</v>
      </c>
      <c r="J38" s="24"/>
      <c r="K38" s="24" t="n">
        <v>46191</v>
      </c>
      <c r="L38" s="22" t="str">
        <f aca="false">IF(OR(E38="",G38="Sans objet",G38="Prête"),"",IF(AND(J38&lt;&gt;"",J38&lt;$D$5),"En retard",IF(AND(G38&lt;&gt;"",I38=""),"Sans responsable","")))</f>
        <v/>
      </c>
    </row>
    <row r="39" customFormat="false" ht="57" hidden="false" customHeight="true" outlineLevel="0" collapsed="false">
      <c r="A39" s="14" t="s">
        <v>176</v>
      </c>
      <c r="B39" s="14" t="n">
        <v>33</v>
      </c>
      <c r="C39" s="22" t="str">
        <f aca="false">IF(B39="","",IFERROR(INDEX('Exigences CFA'!$E$5:$E$19,MATCH(B39,'Exigences CFA'!$A$5:$A$19,0)),"Hors tableau"))</f>
        <v>Mineure ou majeure</v>
      </c>
      <c r="D39" s="22" t="str">
        <f aca="false">IF(B39="","",IFERROR(INDEX('Exigences CFA'!$D$5:$D$19,MATCH(B39,'Exigences CFA'!$A$5:$A$19,0)),"Hors tableau"))</f>
        <v>Nouveau</v>
      </c>
      <c r="E39" s="13" t="s">
        <v>177</v>
      </c>
      <c r="F39" s="13" t="s">
        <v>132</v>
      </c>
      <c r="G39" s="23" t="s">
        <v>94</v>
      </c>
      <c r="H39" s="16" t="s">
        <v>281</v>
      </c>
      <c r="I39" s="16" t="s">
        <v>282</v>
      </c>
      <c r="J39" s="24" t="n">
        <v>46346</v>
      </c>
      <c r="K39" s="24" t="n">
        <v>46314</v>
      </c>
      <c r="L39" s="22" t="str">
        <f aca="false">IF(OR(E39="",G39="Sans objet",G39="Prête"),"",IF(AND(J39&lt;&gt;"",J39&lt;$D$5),"En retard",IF(AND(G39&lt;&gt;"",I39=""),"Sans responsable","")))</f>
        <v/>
      </c>
    </row>
    <row r="40" customFormat="false" ht="30.75" hidden="false" customHeight="true" outlineLevel="0" collapsed="false">
      <c r="A40" s="14" t="s">
        <v>178</v>
      </c>
      <c r="B40" s="14" t="n">
        <v>33</v>
      </c>
      <c r="C40" s="22" t="str">
        <f aca="false">IF(B40="","",IFERROR(INDEX('Exigences CFA'!$E$5:$E$19,MATCH(B40,'Exigences CFA'!$A$5:$A$19,0)),"Hors tableau"))</f>
        <v>Mineure ou majeure</v>
      </c>
      <c r="D40" s="22" t="str">
        <f aca="false">IF(B40="","",IFERROR(INDEX('Exigences CFA'!$D$5:$D$19,MATCH(B40,'Exigences CFA'!$A$5:$A$19,0)),"Hors tableau"))</f>
        <v>Nouveau</v>
      </c>
      <c r="E40" s="13" t="s">
        <v>179</v>
      </c>
      <c r="F40" s="13" t="s">
        <v>132</v>
      </c>
      <c r="G40" s="23" t="s">
        <v>261</v>
      </c>
      <c r="H40" s="16"/>
      <c r="I40" s="16" t="s">
        <v>282</v>
      </c>
      <c r="J40" s="24" t="n">
        <v>46371</v>
      </c>
      <c r="K40" s="24"/>
      <c r="L40" s="22" t="str">
        <f aca="false">IF(OR(E40="",G40="Sans objet",G40="Prête"),"",IF(AND(J40&lt;&gt;"",J40&lt;$D$5),"En retard",IF(AND(G40&lt;&gt;"",I40=""),"Sans responsable","")))</f>
        <v/>
      </c>
    </row>
    <row r="41" customFormat="false" ht="43.5" hidden="false" customHeight="true" outlineLevel="0" collapsed="false">
      <c r="A41" s="14" t="s">
        <v>180</v>
      </c>
      <c r="B41" s="14" t="n">
        <v>33</v>
      </c>
      <c r="C41" s="22" t="str">
        <f aca="false">IF(B41="","",IFERROR(INDEX('Exigences CFA'!$E$5:$E$19,MATCH(B41,'Exigences CFA'!$A$5:$A$19,0)),"Hors tableau"))</f>
        <v>Mineure ou majeure</v>
      </c>
      <c r="D41" s="22" t="str">
        <f aca="false">IF(B41="","",IFERROR(INDEX('Exigences CFA'!$D$5:$D$19,MATCH(B41,'Exigences CFA'!$A$5:$A$19,0)),"Hors tableau"))</f>
        <v>Nouveau</v>
      </c>
      <c r="E41" s="13" t="s">
        <v>181</v>
      </c>
      <c r="F41" s="13" t="s">
        <v>132</v>
      </c>
      <c r="G41" s="23" t="s">
        <v>261</v>
      </c>
      <c r="H41" s="16"/>
      <c r="I41" s="16" t="s">
        <v>282</v>
      </c>
      <c r="J41" s="24" t="n">
        <v>46402</v>
      </c>
      <c r="K41" s="24"/>
      <c r="L41" s="22" t="str">
        <f aca="false">IF(OR(E41="",G41="Sans objet",G41="Prête"),"",IF(AND(J41&lt;&gt;"",J41&lt;$D$5),"En retard",IF(AND(G41&lt;&gt;"",I41=""),"Sans responsable","")))</f>
        <v/>
      </c>
    </row>
    <row r="42" customFormat="false" ht="43.5" hidden="false" customHeight="true" outlineLevel="0" collapsed="false">
      <c r="A42" s="14" t="s">
        <v>182</v>
      </c>
      <c r="B42" s="14" t="n">
        <v>33</v>
      </c>
      <c r="C42" s="22" t="str">
        <f aca="false">IF(B42="","",IFERROR(INDEX('Exigences CFA'!$E$5:$E$19,MATCH(B42,'Exigences CFA'!$A$5:$A$19,0)),"Hors tableau"))</f>
        <v>Mineure ou majeure</v>
      </c>
      <c r="D42" s="22" t="str">
        <f aca="false">IF(B42="","",IFERROR(INDEX('Exigences CFA'!$D$5:$D$19,MATCH(B42,'Exigences CFA'!$A$5:$A$19,0)),"Hors tableau"))</f>
        <v>Nouveau</v>
      </c>
      <c r="E42" s="13" t="s">
        <v>183</v>
      </c>
      <c r="F42" s="13" t="s">
        <v>132</v>
      </c>
      <c r="G42" s="23" t="s">
        <v>261</v>
      </c>
      <c r="H42" s="16"/>
      <c r="I42" s="16" t="s">
        <v>282</v>
      </c>
      <c r="J42" s="24" t="n">
        <v>46568</v>
      </c>
      <c r="K42" s="24"/>
      <c r="L42" s="22" t="str">
        <f aca="false">IF(OR(E42="",G42="Sans objet",G42="Prête"),"",IF(AND(J42&lt;&gt;"",J42&lt;$D$5),"En retard",IF(AND(G42&lt;&gt;"",I42=""),"Sans responsable","")))</f>
        <v/>
      </c>
    </row>
    <row r="43" customFormat="false" ht="57" hidden="false" customHeight="true" outlineLevel="0" collapsed="false">
      <c r="A43" s="14" t="s">
        <v>184</v>
      </c>
      <c r="B43" s="14" t="n">
        <v>1</v>
      </c>
      <c r="C43" s="22" t="str">
        <f aca="false">IF(B43="","",IFERROR(INDEX('Exigences CFA'!$E$5:$E$19,MATCH(B43,'Exigences CFA'!$A$5:$A$19,0)),"Hors tableau"))</f>
        <v>Mineure ou majeure</v>
      </c>
      <c r="D43" s="22" t="str">
        <f aca="false">IF(B43="","",IFERROR(INDEX('Exigences CFA'!$D$5:$D$19,MATCH(B43,'Exigences CFA'!$A$5:$A$19,0)),"Hors tableau"))</f>
        <v>Modifié</v>
      </c>
      <c r="E43" s="13" t="s">
        <v>185</v>
      </c>
      <c r="F43" s="13" t="s">
        <v>186</v>
      </c>
      <c r="G43" s="23" t="s">
        <v>248</v>
      </c>
      <c r="H43" s="16" t="s">
        <v>283</v>
      </c>
      <c r="I43" s="16" t="s">
        <v>284</v>
      </c>
      <c r="J43" s="24"/>
      <c r="K43" s="24" t="n">
        <v>46307</v>
      </c>
      <c r="L43" s="22" t="str">
        <f aca="false">IF(OR(E43="",G43="Sans objet",G43="Prête"),"",IF(AND(J43&lt;&gt;"",J43&lt;$D$5),"En retard",IF(AND(G43&lt;&gt;"",I43=""),"Sans responsable","")))</f>
        <v/>
      </c>
    </row>
    <row r="44" customFormat="false" ht="57" hidden="false" customHeight="true" outlineLevel="0" collapsed="false">
      <c r="A44" s="14" t="s">
        <v>187</v>
      </c>
      <c r="B44" s="14" t="n">
        <v>1</v>
      </c>
      <c r="C44" s="22" t="str">
        <f aca="false">IF(B44="","",IFERROR(INDEX('Exigences CFA'!$E$5:$E$19,MATCH(B44,'Exigences CFA'!$A$5:$A$19,0)),"Hors tableau"))</f>
        <v>Mineure ou majeure</v>
      </c>
      <c r="D44" s="22" t="str">
        <f aca="false">IF(B44="","",IFERROR(INDEX('Exigences CFA'!$D$5:$D$19,MATCH(B44,'Exigences CFA'!$A$5:$A$19,0)),"Hors tableau"))</f>
        <v>Modifié</v>
      </c>
      <c r="E44" s="13" t="s">
        <v>188</v>
      </c>
      <c r="F44" s="13" t="s">
        <v>186</v>
      </c>
      <c r="G44" s="23" t="s">
        <v>94</v>
      </c>
      <c r="H44" s="16" t="s">
        <v>285</v>
      </c>
      <c r="I44" s="16" t="s">
        <v>284</v>
      </c>
      <c r="J44" s="24" t="n">
        <v>46332</v>
      </c>
      <c r="K44" s="24" t="n">
        <v>46307</v>
      </c>
      <c r="L44" s="22" t="str">
        <f aca="false">IF(OR(E44="",G44="Sans objet",G44="Prête"),"",IF(AND(J44&lt;&gt;"",J44&lt;$D$5),"En retard",IF(AND(G44&lt;&gt;"",I44=""),"Sans responsable","")))</f>
        <v/>
      </c>
    </row>
    <row r="45" customFormat="false" ht="57" hidden="false" customHeight="true" outlineLevel="0" collapsed="false">
      <c r="A45" s="14" t="s">
        <v>189</v>
      </c>
      <c r="B45" s="14" t="n">
        <v>2</v>
      </c>
      <c r="C45" s="22" t="str">
        <f aca="false">IF(B45="","",IFERROR(INDEX('Exigences CFA'!$E$5:$E$19,MATCH(B45,'Exigences CFA'!$A$5:$A$19,0)),"Hors tableau"))</f>
        <v>Mineure ou majeure</v>
      </c>
      <c r="D45" s="22" t="str">
        <f aca="false">IF(B45="","",IFERROR(INDEX('Exigences CFA'!$D$5:$D$19,MATCH(B45,'Exigences CFA'!$A$5:$A$19,0)),"Hors tableau"))</f>
        <v>Modifié</v>
      </c>
      <c r="E45" s="13" t="s">
        <v>190</v>
      </c>
      <c r="F45" s="13" t="s">
        <v>191</v>
      </c>
      <c r="G45" s="23" t="s">
        <v>248</v>
      </c>
      <c r="H45" s="16" t="s">
        <v>286</v>
      </c>
      <c r="I45" s="16" t="s">
        <v>282</v>
      </c>
      <c r="J45" s="24"/>
      <c r="K45" s="24" t="n">
        <v>46290</v>
      </c>
      <c r="L45" s="22" t="str">
        <f aca="false">IF(OR(E45="",G45="Sans objet",G45="Prête"),"",IF(AND(J45&lt;&gt;"",J45&lt;$D$5),"En retard",IF(AND(G45&lt;&gt;"",I45=""),"Sans responsable","")))</f>
        <v/>
      </c>
    </row>
    <row r="46" customFormat="false" ht="43.5" hidden="false" customHeight="true" outlineLevel="0" collapsed="false">
      <c r="A46" s="14" t="s">
        <v>192</v>
      </c>
      <c r="B46" s="14" t="n">
        <v>3</v>
      </c>
      <c r="C46" s="22" t="str">
        <f aca="false">IF(B46="","",IFERROR(INDEX('Exigences CFA'!$E$5:$E$19,MATCH(B46,'Exigences CFA'!$A$5:$A$19,0)),"Hors tableau"))</f>
        <v>Mineure ou majeure</v>
      </c>
      <c r="D46" s="22" t="str">
        <f aca="false">IF(B46="","",IFERROR(INDEX('Exigences CFA'!$D$5:$D$19,MATCH(B46,'Exigences CFA'!$A$5:$A$19,0)),"Hors tableau"))</f>
        <v>Modifié</v>
      </c>
      <c r="E46" s="13" t="s">
        <v>193</v>
      </c>
      <c r="F46" s="13" t="s">
        <v>194</v>
      </c>
      <c r="G46" s="23" t="s">
        <v>94</v>
      </c>
      <c r="H46" s="16" t="s">
        <v>287</v>
      </c>
      <c r="I46" s="16" t="s">
        <v>282</v>
      </c>
      <c r="J46" s="24" t="n">
        <v>46310</v>
      </c>
      <c r="K46" s="24" t="n">
        <v>46304</v>
      </c>
      <c r="L46" s="22" t="str">
        <f aca="false">IF(OR(E46="",G46="Sans objet",G46="Prête"),"",IF(AND(J46&lt;&gt;"",J46&lt;$D$5),"En retard",IF(AND(G46&lt;&gt;"",I46=""),"Sans responsable","")))</f>
        <v>En retard</v>
      </c>
    </row>
    <row r="47" customFormat="false" ht="57" hidden="false" customHeight="true" outlineLevel="0" collapsed="false">
      <c r="A47" s="14" t="s">
        <v>195</v>
      </c>
      <c r="B47" s="14" t="n">
        <v>12</v>
      </c>
      <c r="C47" s="22" t="str">
        <f aca="false">IF(B47="","",IFERROR(INDEX('Exigences CFA'!$E$5:$E$19,MATCH(B47,'Exigences CFA'!$A$5:$A$19,0)),"Hors tableau"))</f>
        <v>Mineure ou majeure</v>
      </c>
      <c r="D47" s="22" t="str">
        <f aca="false">IF(B47="","",IFERROR(INDEX('Exigences CFA'!$D$5:$D$19,MATCH(B47,'Exigences CFA'!$A$5:$A$19,0)),"Hors tableau"))</f>
        <v>Modifié</v>
      </c>
      <c r="E47" s="13" t="s">
        <v>196</v>
      </c>
      <c r="F47" s="13" t="s">
        <v>197</v>
      </c>
      <c r="G47" s="23" t="s">
        <v>94</v>
      </c>
      <c r="H47" s="16" t="s">
        <v>288</v>
      </c>
      <c r="I47" s="16" t="s">
        <v>260</v>
      </c>
      <c r="J47" s="24" t="n">
        <v>46346</v>
      </c>
      <c r="K47" s="24" t="n">
        <v>46309</v>
      </c>
      <c r="L47" s="22" t="str">
        <f aca="false">IF(OR(E47="",G47="Sans objet",G47="Prête"),"",IF(AND(J47&lt;&gt;"",J47&lt;$D$5),"En retard",IF(AND(G47&lt;&gt;"",I47=""),"Sans responsable","")))</f>
        <v/>
      </c>
    </row>
    <row r="48" customFormat="false" ht="57" hidden="false" customHeight="true" outlineLevel="0" collapsed="false">
      <c r="A48" s="14" t="s">
        <v>198</v>
      </c>
      <c r="B48" s="14" t="n">
        <v>12</v>
      </c>
      <c r="C48" s="22" t="str">
        <f aca="false">IF(B48="","",IFERROR(INDEX('Exigences CFA'!$E$5:$E$19,MATCH(B48,'Exigences CFA'!$A$5:$A$19,0)),"Hors tableau"))</f>
        <v>Mineure ou majeure</v>
      </c>
      <c r="D48" s="22" t="str">
        <f aca="false">IF(B48="","",IFERROR(INDEX('Exigences CFA'!$D$5:$D$19,MATCH(B48,'Exigences CFA'!$A$5:$A$19,0)),"Hors tableau"))</f>
        <v>Modifié</v>
      </c>
      <c r="E48" s="13" t="s">
        <v>199</v>
      </c>
      <c r="F48" s="13" t="s">
        <v>126</v>
      </c>
      <c r="G48" s="23" t="s">
        <v>248</v>
      </c>
      <c r="H48" s="16" t="s">
        <v>289</v>
      </c>
      <c r="I48" s="16" t="s">
        <v>256</v>
      </c>
      <c r="J48" s="24"/>
      <c r="K48" s="24" t="n">
        <v>46277</v>
      </c>
      <c r="L48" s="22" t="str">
        <f aca="false">IF(OR(E48="",G48="Sans objet",G48="Prête"),"",IF(AND(J48&lt;&gt;"",J48&lt;$D$5),"En retard",IF(AND(G48&lt;&gt;"",I48=""),"Sans responsable","")))</f>
        <v/>
      </c>
    </row>
    <row r="49" customFormat="false" ht="43.5" hidden="false" customHeight="true" outlineLevel="0" collapsed="false">
      <c r="A49" s="14" t="s">
        <v>200</v>
      </c>
      <c r="B49" s="14" t="n">
        <v>19</v>
      </c>
      <c r="C49" s="22" t="str">
        <f aca="false">IF(B49="","",IFERROR(INDEX('Exigences CFA'!$E$5:$E$19,MATCH(B49,'Exigences CFA'!$A$5:$A$19,0)),"Hors tableau"))</f>
        <v>Mineure ou majeure</v>
      </c>
      <c r="D49" s="22" t="str">
        <f aca="false">IF(B49="","",IFERROR(INDEX('Exigences CFA'!$D$5:$D$19,MATCH(B49,'Exigences CFA'!$A$5:$A$19,0)),"Hors tableau"))</f>
        <v>Modifié</v>
      </c>
      <c r="E49" s="13" t="s">
        <v>201</v>
      </c>
      <c r="F49" s="13" t="s">
        <v>186</v>
      </c>
      <c r="G49" s="23" t="s">
        <v>227</v>
      </c>
      <c r="H49" s="16" t="s">
        <v>290</v>
      </c>
      <c r="I49" s="16" t="s">
        <v>291</v>
      </c>
      <c r="J49" s="24"/>
      <c r="K49" s="24" t="n">
        <v>46266</v>
      </c>
      <c r="L49" s="22" t="str">
        <f aca="false">IF(OR(E49="",G49="Sans objet",G49="Prête"),"",IF(AND(J49&lt;&gt;"",J49&lt;$D$5),"En retard",IF(AND(G49&lt;&gt;"",I49=""),"Sans responsable","")))</f>
        <v/>
      </c>
    </row>
    <row r="50" customFormat="false" ht="43.5" hidden="false" customHeight="true" outlineLevel="0" collapsed="false">
      <c r="A50" s="14" t="s">
        <v>202</v>
      </c>
      <c r="B50" s="14" t="n">
        <v>19</v>
      </c>
      <c r="C50" s="22" t="str">
        <f aca="false">IF(B50="","",IFERROR(INDEX('Exigences CFA'!$E$5:$E$19,MATCH(B50,'Exigences CFA'!$A$5:$A$19,0)),"Hors tableau"))</f>
        <v>Mineure ou majeure</v>
      </c>
      <c r="D50" s="22" t="str">
        <f aca="false">IF(B50="","",IFERROR(INDEX('Exigences CFA'!$D$5:$D$19,MATCH(B50,'Exigences CFA'!$A$5:$A$19,0)),"Hors tableau"))</f>
        <v>Modifié</v>
      </c>
      <c r="E50" s="13" t="s">
        <v>203</v>
      </c>
      <c r="F50" s="13" t="s">
        <v>204</v>
      </c>
      <c r="G50" s="23" t="s">
        <v>261</v>
      </c>
      <c r="H50" s="16" t="s">
        <v>292</v>
      </c>
      <c r="I50" s="16" t="s">
        <v>247</v>
      </c>
      <c r="J50" s="24" t="n">
        <v>46418</v>
      </c>
      <c r="K50" s="24"/>
      <c r="L50" s="22" t="str">
        <f aca="false">IF(OR(E50="",G50="Sans objet",G50="Prête"),"",IF(AND(J50&lt;&gt;"",J50&lt;$D$5),"En retard",IF(AND(G50&lt;&gt;"",I50=""),"Sans responsable","")))</f>
        <v/>
      </c>
    </row>
    <row r="51" customFormat="false" ht="43.5" hidden="false" customHeight="true" outlineLevel="0" collapsed="false">
      <c r="A51" s="14" t="s">
        <v>205</v>
      </c>
      <c r="B51" s="14" t="n">
        <v>27</v>
      </c>
      <c r="C51" s="22" t="str">
        <f aca="false">IF(B51="","",IFERROR(INDEX('Exigences CFA'!$E$5:$E$19,MATCH(B51,'Exigences CFA'!$A$5:$A$19,0)),"Hors tableau"))</f>
        <v>Majeure seulement</v>
      </c>
      <c r="D51" s="22" t="str">
        <f aca="false">IF(B51="","",IFERROR(INDEX('Exigences CFA'!$D$5:$D$19,MATCH(B51,'Exigences CFA'!$A$5:$A$19,0)),"Hors tableau"))</f>
        <v>Modifié</v>
      </c>
      <c r="E51" s="13" t="s">
        <v>206</v>
      </c>
      <c r="F51" s="13" t="s">
        <v>186</v>
      </c>
      <c r="G51" s="23" t="s">
        <v>248</v>
      </c>
      <c r="H51" s="16" t="s">
        <v>293</v>
      </c>
      <c r="I51" s="16" t="s">
        <v>254</v>
      </c>
      <c r="J51" s="24"/>
      <c r="K51" s="24" t="n">
        <v>46296</v>
      </c>
      <c r="L51" s="22" t="str">
        <f aca="false">IF(OR(E51="",G51="Sans objet",G51="Prête"),"",IF(AND(J51&lt;&gt;"",J51&lt;$D$5),"En retard",IF(AND(G51&lt;&gt;"",I51=""),"Sans responsable","")))</f>
        <v/>
      </c>
    </row>
    <row r="52" customFormat="false" ht="57" hidden="false" customHeight="true" outlineLevel="0" collapsed="false">
      <c r="A52" s="14" t="s">
        <v>207</v>
      </c>
      <c r="B52" s="14" t="n">
        <v>30</v>
      </c>
      <c r="C52" s="22" t="str">
        <f aca="false">IF(B52="","",IFERROR(INDEX('Exigences CFA'!$E$5:$E$19,MATCH(B52,'Exigences CFA'!$A$5:$A$19,0)),"Hors tableau"))</f>
        <v>Mineure ou majeure</v>
      </c>
      <c r="D52" s="22" t="str">
        <f aca="false">IF(B52="","",IFERROR(INDEX('Exigences CFA'!$D$5:$D$19,MATCH(B52,'Exigences CFA'!$A$5:$A$19,0)),"Hors tableau"))</f>
        <v>Modifié</v>
      </c>
      <c r="E52" s="13" t="s">
        <v>208</v>
      </c>
      <c r="F52" s="13" t="s">
        <v>209</v>
      </c>
      <c r="G52" s="23" t="s">
        <v>94</v>
      </c>
      <c r="H52" s="16" t="s">
        <v>294</v>
      </c>
      <c r="I52" s="16" t="s">
        <v>282</v>
      </c>
      <c r="J52" s="24" t="n">
        <v>46374</v>
      </c>
      <c r="K52" s="24" t="n">
        <v>46314</v>
      </c>
      <c r="L52" s="22" t="str">
        <f aca="false">IF(OR(E52="",G52="Sans objet",G52="Prête"),"",IF(AND(J52&lt;&gt;"",J52&lt;$D$5),"En retard",IF(AND(G52&lt;&gt;"",I52=""),"Sans responsable","")))</f>
        <v/>
      </c>
    </row>
    <row r="53" customFormat="false" ht="30.75" hidden="false" customHeight="true" outlineLevel="0" collapsed="false">
      <c r="A53" s="14" t="s">
        <v>210</v>
      </c>
      <c r="B53" s="14" t="n">
        <v>30</v>
      </c>
      <c r="C53" s="22" t="str">
        <f aca="false">IF(B53="","",IFERROR(INDEX('Exigences CFA'!$E$5:$E$19,MATCH(B53,'Exigences CFA'!$A$5:$A$19,0)),"Hors tableau"))</f>
        <v>Mineure ou majeure</v>
      </c>
      <c r="D53" s="22" t="str">
        <f aca="false">IF(B53="","",IFERROR(INDEX('Exigences CFA'!$D$5:$D$19,MATCH(B53,'Exigences CFA'!$A$5:$A$19,0)),"Hors tableau"))</f>
        <v>Modifié</v>
      </c>
      <c r="E53" s="13" t="s">
        <v>211</v>
      </c>
      <c r="F53" s="13" t="s">
        <v>126</v>
      </c>
      <c r="G53" s="23" t="s">
        <v>248</v>
      </c>
      <c r="H53" s="16" t="s">
        <v>295</v>
      </c>
      <c r="I53" s="16" t="s">
        <v>258</v>
      </c>
      <c r="J53" s="24"/>
      <c r="K53" s="24" t="n">
        <v>46285</v>
      </c>
      <c r="L53" s="22" t="str">
        <f aca="false">IF(OR(E53="",G53="Sans objet",G53="Prête"),"",IF(AND(J53&lt;&gt;"",J53&lt;$D$5),"En retard",IF(AND(G53&lt;&gt;"",I53=""),"Sans responsable","")))</f>
        <v/>
      </c>
    </row>
    <row r="54" customFormat="false" ht="30.75" hidden="false" customHeight="true" outlineLevel="0" collapsed="false">
      <c r="A54" s="14" t="s">
        <v>212</v>
      </c>
      <c r="B54" s="14" t="n">
        <v>32</v>
      </c>
      <c r="C54" s="22" t="str">
        <f aca="false">IF(B54="","",IFERROR(INDEX('Exigences CFA'!$E$5:$E$19,MATCH(B54,'Exigences CFA'!$A$5:$A$19,0)),"Hors tableau"))</f>
        <v>Majeure seulement</v>
      </c>
      <c r="D54" s="22" t="str">
        <f aca="false">IF(B54="","",IFERROR(INDEX('Exigences CFA'!$D$5:$D$19,MATCH(B54,'Exigences CFA'!$A$5:$A$19,0)),"Hors tableau"))</f>
        <v>Modifié</v>
      </c>
      <c r="E54" s="13" t="s">
        <v>213</v>
      </c>
      <c r="F54" s="13" t="s">
        <v>186</v>
      </c>
      <c r="G54" s="23" t="s">
        <v>248</v>
      </c>
      <c r="H54" s="16" t="s">
        <v>296</v>
      </c>
      <c r="I54" s="16" t="s">
        <v>282</v>
      </c>
      <c r="J54" s="24"/>
      <c r="K54" s="24" t="n">
        <v>46300</v>
      </c>
      <c r="L54" s="22" t="str">
        <f aca="false">IF(OR(E54="",G54="Sans objet",G54="Prête"),"",IF(AND(J54&lt;&gt;"",J54&lt;$D$5),"En retard",IF(AND(G54&lt;&gt;"",I54=""),"Sans responsable","")))</f>
        <v/>
      </c>
    </row>
    <row r="55" customFormat="false" ht="43.5" hidden="false" customHeight="true" outlineLevel="0" collapsed="false">
      <c r="A55" s="14" t="s">
        <v>214</v>
      </c>
      <c r="B55" s="14" t="n">
        <v>32</v>
      </c>
      <c r="C55" s="22" t="str">
        <f aca="false">IF(B55="","",IFERROR(INDEX('Exigences CFA'!$E$5:$E$19,MATCH(B55,'Exigences CFA'!$A$5:$A$19,0)),"Hors tableau"))</f>
        <v>Majeure seulement</v>
      </c>
      <c r="D55" s="22" t="str">
        <f aca="false">IF(B55="","",IFERROR(INDEX('Exigences CFA'!$D$5:$D$19,MATCH(B55,'Exigences CFA'!$A$5:$A$19,0)),"Hors tableau"))</f>
        <v>Modifié</v>
      </c>
      <c r="E55" s="13" t="s">
        <v>215</v>
      </c>
      <c r="F55" s="13" t="s">
        <v>216</v>
      </c>
      <c r="G55" s="23" t="s">
        <v>94</v>
      </c>
      <c r="H55" s="16" t="s">
        <v>297</v>
      </c>
      <c r="I55" s="16" t="s">
        <v>260</v>
      </c>
      <c r="J55" s="24" t="n">
        <v>46374</v>
      </c>
      <c r="K55" s="24" t="n">
        <v>46311</v>
      </c>
      <c r="L55" s="22" t="str">
        <f aca="false">IF(OR(E55="",G55="Sans objet",G55="Prête"),"",IF(AND(J55&lt;&gt;"",J55&lt;$D$5),"En retard",IF(AND(G55&lt;&gt;"",I55=""),"Sans responsable","")))</f>
        <v/>
      </c>
    </row>
    <row r="56" customFormat="false" ht="24" hidden="false" customHeight="true" outlineLevel="0" collapsed="false">
      <c r="A56" s="14" t="s">
        <v>217</v>
      </c>
      <c r="B56" s="23"/>
      <c r="C56" s="22" t="str">
        <f aca="false">IF(B56="","",IFERROR(INDEX('Exigences CFA'!$E$5:$E$19,MATCH(B56,'Exigences CFA'!$A$5:$A$19,0)),"Hors tableau"))</f>
        <v/>
      </c>
      <c r="D56" s="22" t="str">
        <f aca="false">IF(B56="","",IFERROR(INDEX('Exigences CFA'!$D$5:$D$19,MATCH(B56,'Exigences CFA'!$A$5:$A$19,0)),"Hors tableau"))</f>
        <v/>
      </c>
      <c r="E56" s="16"/>
      <c r="F56" s="16"/>
      <c r="G56" s="23"/>
      <c r="H56" s="16"/>
      <c r="I56" s="16"/>
      <c r="J56" s="24"/>
      <c r="K56" s="24"/>
      <c r="L56" s="22" t="str">
        <f aca="false">IF(OR(E56="",G56="Sans objet",G56="Prête"),"",IF(AND(J56&lt;&gt;"",J56&lt;$D$5),"En retard",IF(AND(G56&lt;&gt;"",I56=""),"Sans responsable","")))</f>
        <v/>
      </c>
    </row>
    <row r="57" customFormat="false" ht="24" hidden="false" customHeight="true" outlineLevel="0" collapsed="false">
      <c r="A57" s="14" t="s">
        <v>218</v>
      </c>
      <c r="B57" s="23"/>
      <c r="C57" s="22" t="str">
        <f aca="false">IF(B57="","",IFERROR(INDEX('Exigences CFA'!$E$5:$E$19,MATCH(B57,'Exigences CFA'!$A$5:$A$19,0)),"Hors tableau"))</f>
        <v/>
      </c>
      <c r="D57" s="22" t="str">
        <f aca="false">IF(B57="","",IFERROR(INDEX('Exigences CFA'!$D$5:$D$19,MATCH(B57,'Exigences CFA'!$A$5:$A$19,0)),"Hors tableau"))</f>
        <v/>
      </c>
      <c r="E57" s="16"/>
      <c r="F57" s="16"/>
      <c r="G57" s="23"/>
      <c r="H57" s="16"/>
      <c r="I57" s="16"/>
      <c r="J57" s="24"/>
      <c r="K57" s="24"/>
      <c r="L57" s="22" t="str">
        <f aca="false">IF(OR(E57="",G57="Sans objet",G57="Prête"),"",IF(AND(J57&lt;&gt;"",J57&lt;$D$5),"En retard",IF(AND(G57&lt;&gt;"",I57=""),"Sans responsable","")))</f>
        <v/>
      </c>
    </row>
    <row r="58" customFormat="false" ht="24" hidden="false" customHeight="true" outlineLevel="0" collapsed="false">
      <c r="A58" s="14" t="s">
        <v>219</v>
      </c>
      <c r="B58" s="23"/>
      <c r="C58" s="22" t="str">
        <f aca="false">IF(B58="","",IFERROR(INDEX('Exigences CFA'!$E$5:$E$19,MATCH(B58,'Exigences CFA'!$A$5:$A$19,0)),"Hors tableau"))</f>
        <v/>
      </c>
      <c r="D58" s="22" t="str">
        <f aca="false">IF(B58="","",IFERROR(INDEX('Exigences CFA'!$D$5:$D$19,MATCH(B58,'Exigences CFA'!$A$5:$A$19,0)),"Hors tableau"))</f>
        <v/>
      </c>
      <c r="E58" s="16"/>
      <c r="F58" s="16"/>
      <c r="G58" s="23"/>
      <c r="H58" s="16"/>
      <c r="I58" s="16"/>
      <c r="J58" s="24"/>
      <c r="K58" s="24"/>
      <c r="L58" s="22" t="str">
        <f aca="false">IF(OR(E58="",G58="Sans objet",G58="Prête"),"",IF(AND(J58&lt;&gt;"",J58&lt;$D$5),"En retard",IF(AND(G58&lt;&gt;"",I58=""),"Sans responsable","")))</f>
        <v/>
      </c>
    </row>
    <row r="59" customFormat="false" ht="24" hidden="false" customHeight="true" outlineLevel="0" collapsed="false">
      <c r="A59" s="14" t="s">
        <v>220</v>
      </c>
      <c r="B59" s="23"/>
      <c r="C59" s="22" t="str">
        <f aca="false">IF(B59="","",IFERROR(INDEX('Exigences CFA'!$E$5:$E$19,MATCH(B59,'Exigences CFA'!$A$5:$A$19,0)),"Hors tableau"))</f>
        <v/>
      </c>
      <c r="D59" s="22" t="str">
        <f aca="false">IF(B59="","",IFERROR(INDEX('Exigences CFA'!$D$5:$D$19,MATCH(B59,'Exigences CFA'!$A$5:$A$19,0)),"Hors tableau"))</f>
        <v/>
      </c>
      <c r="E59" s="16"/>
      <c r="F59" s="16"/>
      <c r="G59" s="23"/>
      <c r="H59" s="16"/>
      <c r="I59" s="16"/>
      <c r="J59" s="24"/>
      <c r="K59" s="24"/>
      <c r="L59" s="22" t="str">
        <f aca="false">IF(OR(E59="",G59="Sans objet",G59="Prête"),"",IF(AND(J59&lt;&gt;"",J59&lt;$D$5),"En retard",IF(AND(G59&lt;&gt;"",I59=""),"Sans responsable","")))</f>
        <v/>
      </c>
    </row>
    <row r="60" customFormat="false" ht="24" hidden="false" customHeight="true" outlineLevel="0" collapsed="false">
      <c r="A60" s="14" t="s">
        <v>221</v>
      </c>
      <c r="B60" s="23"/>
      <c r="C60" s="22" t="str">
        <f aca="false">IF(B60="","",IFERROR(INDEX('Exigences CFA'!$E$5:$E$19,MATCH(B60,'Exigences CFA'!$A$5:$A$19,0)),"Hors tableau"))</f>
        <v/>
      </c>
      <c r="D60" s="22" t="str">
        <f aca="false">IF(B60="","",IFERROR(INDEX('Exigences CFA'!$D$5:$D$19,MATCH(B60,'Exigences CFA'!$A$5:$A$19,0)),"Hors tableau"))</f>
        <v/>
      </c>
      <c r="E60" s="16"/>
      <c r="F60" s="16"/>
      <c r="G60" s="23"/>
      <c r="H60" s="16"/>
      <c r="I60" s="16"/>
      <c r="J60" s="24"/>
      <c r="K60" s="24"/>
      <c r="L60" s="22" t="str">
        <f aca="false">IF(OR(E60="",G60="Sans objet",G60="Prête"),"",IF(AND(J60&lt;&gt;"",J60&lt;$D$5),"En retard",IF(AND(G60&lt;&gt;"",I60=""),"Sans responsable","")))</f>
        <v/>
      </c>
    </row>
    <row r="61" customFormat="false" ht="24" hidden="false" customHeight="true" outlineLevel="0" collapsed="false">
      <c r="A61" s="14" t="s">
        <v>222</v>
      </c>
      <c r="B61" s="23"/>
      <c r="C61" s="22" t="str">
        <f aca="false">IF(B61="","",IFERROR(INDEX('Exigences CFA'!$E$5:$E$19,MATCH(B61,'Exigences CFA'!$A$5:$A$19,0)),"Hors tableau"))</f>
        <v/>
      </c>
      <c r="D61" s="22" t="str">
        <f aca="false">IF(B61="","",IFERROR(INDEX('Exigences CFA'!$D$5:$D$19,MATCH(B61,'Exigences CFA'!$A$5:$A$19,0)),"Hors tableau"))</f>
        <v/>
      </c>
      <c r="E61" s="16"/>
      <c r="F61" s="16"/>
      <c r="G61" s="23"/>
      <c r="H61" s="16"/>
      <c r="I61" s="16"/>
      <c r="J61" s="24"/>
      <c r="K61" s="24"/>
      <c r="L61" s="22" t="str">
        <f aca="false">IF(OR(E61="",G61="Sans objet",G61="Prête"),"",IF(AND(J61&lt;&gt;"",J61&lt;$D$5),"En retard",IF(AND(G61&lt;&gt;"",I61=""),"Sans responsable","")))</f>
        <v/>
      </c>
    </row>
  </sheetData>
  <mergeCells count="25">
    <mergeCell ref="A3:L3"/>
    <mergeCell ref="A4:C4"/>
    <mergeCell ref="D4:E4"/>
    <mergeCell ref="G4:H4"/>
    <mergeCell ref="I4:J4"/>
    <mergeCell ref="A5:C5"/>
    <mergeCell ref="D5:E5"/>
    <mergeCell ref="G5:H5"/>
    <mergeCell ref="I5:J5"/>
    <mergeCell ref="A6:C6"/>
    <mergeCell ref="D6:E6"/>
    <mergeCell ref="G6:H6"/>
    <mergeCell ref="I6:J6"/>
    <mergeCell ref="G7:H7"/>
    <mergeCell ref="I7:J7"/>
    <mergeCell ref="G8:H8"/>
    <mergeCell ref="I8:J8"/>
    <mergeCell ref="G9:H9"/>
    <mergeCell ref="I9:J9"/>
    <mergeCell ref="G10:H10"/>
    <mergeCell ref="I10:J10"/>
    <mergeCell ref="A11:L11"/>
    <mergeCell ref="A12:D12"/>
    <mergeCell ref="E12:F12"/>
    <mergeCell ref="G12:K12"/>
  </mergeCells>
  <conditionalFormatting sqref="E14:F61">
    <cfRule type="expression" priority="2" aboveAverage="0" equalAverage="0" bottom="0" percent="0" rank="0" text="" dxfId="3">
      <formula>LEFT($F14,7)="Nouveau"</formula>
    </cfRule>
  </conditionalFormatting>
  <conditionalFormatting sqref="G14:G61">
    <cfRule type="expression" priority="3" aboveAverage="0" equalAverage="0" bottom="0" percent="0" rank="0" text="" dxfId="4">
      <formula>$G14="Prête"</formula>
    </cfRule>
    <cfRule type="expression" priority="4" aboveAverage="0" equalAverage="0" bottom="0" percent="0" rank="0" text="" dxfId="1">
      <formula>$G14="En cours"</formula>
    </cfRule>
    <cfRule type="expression" priority="5" aboveAverage="0" equalAverage="0" bottom="0" percent="0" rank="0" text="" dxfId="2">
      <formula>$G14="Non démarré"</formula>
    </cfRule>
    <cfRule type="expression" priority="6" aboveAverage="0" equalAverage="0" bottom="0" percent="0" rank="0" text="" dxfId="5">
      <formula>$G14="Sans objet"</formula>
    </cfRule>
  </conditionalFormatting>
  <conditionalFormatting sqref="L14:L61">
    <cfRule type="expression" priority="7" aboveAverage="0" equalAverage="0" bottom="0" percent="0" rank="0" text="" dxfId="2">
      <formula>$L14="En retard"</formula>
    </cfRule>
    <cfRule type="expression" priority="8" aboveAverage="0" equalAverage="0" bottom="0" percent="0" rank="0" text="" dxfId="1">
      <formula>$L14="Sans responsable"</formula>
    </cfRule>
  </conditionalFormatting>
  <conditionalFormatting sqref="C14:C61">
    <cfRule type="expression" priority="9" aboveAverage="0" equalAverage="0" bottom="0" percent="0" rank="0" text="" dxfId="2">
      <formula>$C14="Majeure seulement"</formula>
    </cfRule>
  </conditionalFormatting>
  <dataValidations count="3">
    <dataValidation allowBlank="true" error="Saisissez un numéro d’indicateur de 1 à 33." errorStyle="stop" errorTitle="Valeur attendue" operator="between" showDropDown="false" showErrorMessage="true" showInputMessage="false" sqref="B14:B61" type="whole">
      <formula1>1</formula1>
      <formula2>33</formula2>
    </dataValidation>
    <dataValidation allowBlank="true" error="Saisissez une date au format jj/mm/aaaa." errorStyle="stop" errorTitle="Date attendue" operator="greaterThan" showDropDown="false" showErrorMessage="true" showInputMessage="false" sqref="J14:K61" type="date">
      <formula1>36526</formula1>
      <formula2>0</formula2>
    </dataValidation>
    <dataValidation allowBlank="true" errorStyle="stop" operator="between" showDropDown="false" showErrorMessage="false" showInputMessage="false" sqref="G14:G61" type="list">
      <formula1>Listes!$A$4:$A$7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11"/>
    <col collapsed="false" customWidth="true" hidden="false" outlineLevel="0" max="4" min="4" style="0" width="18"/>
    <col collapsed="false" customWidth="true" hidden="false" outlineLevel="0" max="5" min="5" style="0" width="12"/>
    <col collapsed="false" customWidth="true" hidden="false" outlineLevel="0" max="7" min="6" style="0" width="9"/>
    <col collapsed="false" customWidth="true" hidden="false" outlineLevel="0" max="8" min="8" style="0" width="12"/>
    <col collapsed="false" customWidth="true" hidden="false" outlineLevel="0" max="9" min="9" style="0" width="9"/>
    <col collapsed="false" customWidth="true" hidden="false" outlineLevel="0" max="10" min="10" style="0" width="10"/>
    <col collapsed="false" customWidth="true" hidden="false" outlineLevel="0" max="11" min="11" style="0" width="9"/>
    <col collapsed="false" customWidth="true" hidden="false" outlineLevel="0" max="12" min="12" style="0" width="72"/>
  </cols>
  <sheetData>
    <row r="1" customFormat="false" ht="21.75" hidden="false" customHeight="true" outlineLevel="0" collapsed="false">
      <c r="A1" s="1" t="s">
        <v>223</v>
      </c>
      <c r="B1" s="2"/>
      <c r="C1" s="2"/>
      <c r="D1" s="2"/>
      <c r="E1" s="2"/>
      <c r="F1" s="2"/>
      <c r="G1" s="2"/>
      <c r="H1" s="2"/>
      <c r="I1" s="2"/>
      <c r="J1" s="2"/>
      <c r="K1" s="2"/>
      <c r="L1" s="2"/>
    </row>
    <row r="2" customFormat="false" ht="25.5" hidden="false" customHeight="true" outlineLevel="0" collapsed="false">
      <c r="A2" s="3" t="s">
        <v>298</v>
      </c>
    </row>
    <row r="3" customFormat="false" ht="16.5" hidden="false" customHeight="true" outlineLevel="0" collapsed="false">
      <c r="A3" s="10" t="s">
        <v>299</v>
      </c>
      <c r="B3" s="10"/>
      <c r="C3" s="10"/>
      <c r="D3" s="10"/>
      <c r="E3" s="10"/>
      <c r="F3" s="10"/>
      <c r="G3" s="10"/>
      <c r="H3" s="10"/>
      <c r="I3" s="10"/>
      <c r="J3" s="10"/>
      <c r="K3" s="10"/>
      <c r="L3" s="10"/>
    </row>
    <row r="4" customFormat="false" ht="33.75" hidden="false" customHeight="true" outlineLevel="0" collapsed="false">
      <c r="A4" s="11" t="s">
        <v>33</v>
      </c>
      <c r="B4" s="11" t="s">
        <v>34</v>
      </c>
      <c r="C4" s="11" t="s">
        <v>36</v>
      </c>
      <c r="D4" s="11" t="s">
        <v>37</v>
      </c>
      <c r="E4" s="11" t="s">
        <v>90</v>
      </c>
      <c r="F4" s="11" t="s">
        <v>226</v>
      </c>
      <c r="G4" s="11" t="s">
        <v>94</v>
      </c>
      <c r="H4" s="11" t="s">
        <v>95</v>
      </c>
      <c r="I4" s="11" t="s">
        <v>227</v>
      </c>
      <c r="J4" s="11" t="s">
        <v>228</v>
      </c>
      <c r="K4" s="11" t="s">
        <v>229</v>
      </c>
      <c r="L4" s="11" t="s">
        <v>230</v>
      </c>
    </row>
    <row r="5" customFormat="false" ht="24" hidden="false" customHeight="true" outlineLevel="0" collapsed="false">
      <c r="A5" s="12" t="n">
        <v>13</v>
      </c>
      <c r="B5" s="25" t="str">
        <f aca="false">'Exigences CFA'!B5</f>
        <v>CFA</v>
      </c>
      <c r="C5" s="22" t="str">
        <f aca="false">'Exigences CFA'!D5</f>
        <v>Inchangé</v>
      </c>
      <c r="D5" s="22" t="str">
        <f aca="false">'Exigences CFA'!E5</f>
        <v>Mineure ou majeure</v>
      </c>
      <c r="E5" s="22" t="n">
        <f aca="false">COUNTIF('Exemple preuves'!$B$14:$B$61,A5)</f>
        <v>5</v>
      </c>
      <c r="F5" s="22" t="n">
        <f aca="false">COUNTIFS('Exemple preuves'!$B$14:$B$61,A5,'Exemple preuves'!$G$14:$G$61,"Prête")</f>
        <v>3</v>
      </c>
      <c r="G5" s="22" t="n">
        <f aca="false">COUNTIFS('Exemple preuves'!$B$14:$B$61,A5,'Exemple preuves'!$G$14:$G$61,"En cours")</f>
        <v>2</v>
      </c>
      <c r="H5" s="22" t="n">
        <f aca="false">COUNTIFS('Exemple preuves'!$B$14:$B$61,A5,'Exemple preuves'!$G$14:$G$61,"Non démarré")</f>
        <v>0</v>
      </c>
      <c r="I5" s="22" t="n">
        <f aca="false">COUNTIFS('Exemple preuves'!$B$14:$B$61,A5,'Exemple preuves'!$G$14:$G$61,"Sans objet")</f>
        <v>0</v>
      </c>
      <c r="J5" s="26" t="n">
        <f aca="false">IF(E5-I5&lt;=0,"",F5/(E5-I5))</f>
        <v>0.6</v>
      </c>
      <c r="K5" s="27" t="n">
        <f aca="false">COUNTIFS('Exemple preuves'!$B$14:$B$61,A5,'Exemple preuves'!$L$14:$L$61,"En retard")</f>
        <v>0</v>
      </c>
      <c r="L5" s="25" t="str">
        <f aca="false">IF(E5=0,"Aucune preuve listée",IF(J5="","Toutes les preuves sont sans objet",IF(J5=1,"Toutes les preuves sont prêtes",IF(D5="Majeure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6" customFormat="false" ht="24" hidden="false" customHeight="true" outlineLevel="0" collapsed="false">
      <c r="A6" s="12" t="n">
        <v>14</v>
      </c>
      <c r="B6" s="25" t="str">
        <f aca="false">'Exigences CFA'!B6</f>
        <v>CFA</v>
      </c>
      <c r="C6" s="22" t="str">
        <f aca="false">'Exigences CFA'!D6</f>
        <v>Modifié</v>
      </c>
      <c r="D6" s="22" t="str">
        <f aca="false">'Exigences CFA'!E6</f>
        <v>Majeure seulement</v>
      </c>
      <c r="E6" s="22" t="n">
        <f aca="false">COUNTIF('Exemple preuves'!$B$14:$B$61,A6)</f>
        <v>3</v>
      </c>
      <c r="F6" s="22" t="n">
        <f aca="false">COUNTIFS('Exemple preuves'!$B$14:$B$61,A6,'Exemple preuves'!$G$14:$G$61,"Prête")</f>
        <v>1</v>
      </c>
      <c r="G6" s="22" t="n">
        <f aca="false">COUNTIFS('Exemple preuves'!$B$14:$B$61,A6,'Exemple preuves'!$G$14:$G$61,"En cours")</f>
        <v>1</v>
      </c>
      <c r="H6" s="22" t="n">
        <f aca="false">COUNTIFS('Exemple preuves'!$B$14:$B$61,A6,'Exemple preuves'!$G$14:$G$61,"Non démarré")</f>
        <v>1</v>
      </c>
      <c r="I6" s="22" t="n">
        <f aca="false">COUNTIFS('Exemple preuves'!$B$14:$B$61,A6,'Exemple preuves'!$G$14:$G$61,"Sans objet")</f>
        <v>0</v>
      </c>
      <c r="J6" s="26" t="n">
        <f aca="false">IF(E6-I6&lt;=0,"",F6/(E6-I6))</f>
        <v>0.333333333333333</v>
      </c>
      <c r="K6" s="27" t="n">
        <f aca="false">COUNTIFS('Exemple preuves'!$B$14:$B$61,A6,'Exemple preuves'!$L$14:$L$61,"En retard")</f>
        <v>1</v>
      </c>
      <c r="L6" s="25" t="str">
        <f aca="false">IF(E6=0,"Aucune preuve listée",IF(J6="","Toutes les preuves sont sans objet",IF(J6=1,"Toutes les preuves sont prêtes",IF(D6="Majeure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7" customFormat="false" ht="24" hidden="false" customHeight="true" outlineLevel="0" collapsed="false">
      <c r="A7" s="12" t="n">
        <v>15</v>
      </c>
      <c r="B7" s="25" t="str">
        <f aca="false">'Exigences CFA'!B7</f>
        <v>CFA</v>
      </c>
      <c r="C7" s="22" t="str">
        <f aca="false">'Exigences CFA'!D7</f>
        <v>Modifié</v>
      </c>
      <c r="D7" s="22" t="str">
        <f aca="false">'Exigences CFA'!E7</f>
        <v>Majeure seulement</v>
      </c>
      <c r="E7" s="22" t="n">
        <f aca="false">COUNTIF('Exemple preuves'!$B$14:$B$61,A7)</f>
        <v>5</v>
      </c>
      <c r="F7" s="22" t="n">
        <f aca="false">COUNTIFS('Exemple preuves'!$B$14:$B$61,A7,'Exemple preuves'!$G$14:$G$61,"Prête")</f>
        <v>2</v>
      </c>
      <c r="G7" s="22" t="n">
        <f aca="false">COUNTIFS('Exemple preuves'!$B$14:$B$61,A7,'Exemple preuves'!$G$14:$G$61,"En cours")</f>
        <v>2</v>
      </c>
      <c r="H7" s="22" t="n">
        <f aca="false">COUNTIFS('Exemple preuves'!$B$14:$B$61,A7,'Exemple preuves'!$G$14:$G$61,"Non démarré")</f>
        <v>1</v>
      </c>
      <c r="I7" s="22" t="n">
        <f aca="false">COUNTIFS('Exemple preuves'!$B$14:$B$61,A7,'Exemple preuves'!$G$14:$G$61,"Sans objet")</f>
        <v>0</v>
      </c>
      <c r="J7" s="26" t="n">
        <f aca="false">IF(E7-I7&lt;=0,"",F7/(E7-I7))</f>
        <v>0.4</v>
      </c>
      <c r="K7" s="27" t="n">
        <f aca="false">COUNTIFS('Exemple preuves'!$B$14:$B$61,A7,'Exemple preuves'!$L$14:$L$61,"En retard")</f>
        <v>1</v>
      </c>
      <c r="L7" s="25" t="str">
        <f aca="false">IF(E7=0,"Aucune preuve listée",IF(J7="","Toutes les preuves sont sans objet",IF(J7=1,"Toutes les preuves sont prêtes",IF(D7="Majeure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8" customFormat="false" ht="24" hidden="false" customHeight="true" outlineLevel="0" collapsed="false">
      <c r="A8" s="12" t="n">
        <v>20</v>
      </c>
      <c r="B8" s="25" t="str">
        <f aca="false">'Exigences CFA'!B8</f>
        <v>CFA</v>
      </c>
      <c r="C8" s="22" t="str">
        <f aca="false">'Exigences CFA'!D8</f>
        <v>Modifié</v>
      </c>
      <c r="D8" s="22" t="str">
        <f aca="false">'Exigences CFA'!E8</f>
        <v>Majeure seulement</v>
      </c>
      <c r="E8" s="22" t="n">
        <f aca="false">COUNTIF('Exemple preuves'!$B$14:$B$61,A8)</f>
        <v>5</v>
      </c>
      <c r="F8" s="22" t="n">
        <f aca="false">COUNTIFS('Exemple preuves'!$B$14:$B$61,A8,'Exemple preuves'!$G$14:$G$61,"Prête")</f>
        <v>3</v>
      </c>
      <c r="G8" s="22" t="n">
        <f aca="false">COUNTIFS('Exemple preuves'!$B$14:$B$61,A8,'Exemple preuves'!$G$14:$G$61,"En cours")</f>
        <v>1</v>
      </c>
      <c r="H8" s="22" t="n">
        <f aca="false">COUNTIFS('Exemple preuves'!$B$14:$B$61,A8,'Exemple preuves'!$G$14:$G$61,"Non démarré")</f>
        <v>1</v>
      </c>
      <c r="I8" s="22" t="n">
        <f aca="false">COUNTIFS('Exemple preuves'!$B$14:$B$61,A8,'Exemple preuves'!$G$14:$G$61,"Sans objet")</f>
        <v>0</v>
      </c>
      <c r="J8" s="26" t="n">
        <f aca="false">IF(E8-I8&lt;=0,"",F8/(E8-I8))</f>
        <v>0.6</v>
      </c>
      <c r="K8" s="27" t="n">
        <f aca="false">COUNTIFS('Exemple preuves'!$B$14:$B$61,A8,'Exemple preuves'!$L$14:$L$61,"En retard")</f>
        <v>0</v>
      </c>
      <c r="L8" s="25" t="str">
        <f aca="false">IF(E8=0,"Aucune preuve listée",IF(J8="","Toutes les preuves sont sans objet",IF(J8=1,"Toutes les preuves sont prêtes",IF(D8="Majeure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9" customFormat="false" ht="24" hidden="false" customHeight="true" outlineLevel="0" collapsed="false">
      <c r="A9" s="12" t="n">
        <v>28</v>
      </c>
      <c r="B9" s="25" t="str">
        <f aca="false">'Exigences CFA'!B9</f>
        <v>CFA</v>
      </c>
      <c r="C9" s="22" t="str">
        <f aca="false">'Exigences CFA'!D9</f>
        <v>Inchangé</v>
      </c>
      <c r="D9" s="22" t="str">
        <f aca="false">'Exigences CFA'!E9</f>
        <v>Mineure ou majeure</v>
      </c>
      <c r="E9" s="22" t="n">
        <f aca="false">COUNTIF('Exemple preuves'!$B$14:$B$61,A9)</f>
        <v>3</v>
      </c>
      <c r="F9" s="22" t="n">
        <f aca="false">COUNTIFS('Exemple preuves'!$B$14:$B$61,A9,'Exemple preuves'!$G$14:$G$61,"Prête")</f>
        <v>2</v>
      </c>
      <c r="G9" s="22" t="n">
        <f aca="false">COUNTIFS('Exemple preuves'!$B$14:$B$61,A9,'Exemple preuves'!$G$14:$G$61,"En cours")</f>
        <v>1</v>
      </c>
      <c r="H9" s="22" t="n">
        <f aca="false">COUNTIFS('Exemple preuves'!$B$14:$B$61,A9,'Exemple preuves'!$G$14:$G$61,"Non démarré")</f>
        <v>0</v>
      </c>
      <c r="I9" s="22" t="n">
        <f aca="false">COUNTIFS('Exemple preuves'!$B$14:$B$61,A9,'Exemple preuves'!$G$14:$G$61,"Sans objet")</f>
        <v>0</v>
      </c>
      <c r="J9" s="26" t="n">
        <f aca="false">IF(E9-I9&lt;=0,"",F9/(E9-I9))</f>
        <v>0.666666666666667</v>
      </c>
      <c r="K9" s="27" t="n">
        <f aca="false">COUNTIFS('Exemple preuves'!$B$14:$B$61,A9,'Exemple preuves'!$L$14:$L$61,"En retard")</f>
        <v>0</v>
      </c>
      <c r="L9" s="25" t="str">
        <f aca="false">IF(E9=0,"Aucune preuve listée",IF(J9="","Toutes les preuves sont sans objet",IF(J9=1,"Toutes les preuves sont prêtes",IF(D9="Majeure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0" customFormat="false" ht="24" hidden="false" customHeight="true" outlineLevel="0" collapsed="false">
      <c r="A10" s="12" t="n">
        <v>29</v>
      </c>
      <c r="B10" s="25" t="str">
        <f aca="false">'Exigences CFA'!B10</f>
        <v>CFA</v>
      </c>
      <c r="C10" s="22" t="str">
        <f aca="false">'Exigences CFA'!D10</f>
        <v>Inchangé</v>
      </c>
      <c r="D10" s="22" t="str">
        <f aca="false">'Exigences CFA'!E10</f>
        <v>Majeure seulement</v>
      </c>
      <c r="E10" s="22" t="n">
        <f aca="false">COUNTIF('Exemple preuves'!$B$14:$B$61,A10)</f>
        <v>4</v>
      </c>
      <c r="F10" s="22" t="n">
        <f aca="false">COUNTIFS('Exemple preuves'!$B$14:$B$61,A10,'Exemple preuves'!$G$14:$G$61,"Prête")</f>
        <v>3</v>
      </c>
      <c r="G10" s="22" t="n">
        <f aca="false">COUNTIFS('Exemple preuves'!$B$14:$B$61,A10,'Exemple preuves'!$G$14:$G$61,"En cours")</f>
        <v>1</v>
      </c>
      <c r="H10" s="22" t="n">
        <f aca="false">COUNTIFS('Exemple preuves'!$B$14:$B$61,A10,'Exemple preuves'!$G$14:$G$61,"Non démarré")</f>
        <v>0</v>
      </c>
      <c r="I10" s="22" t="n">
        <f aca="false">COUNTIFS('Exemple preuves'!$B$14:$B$61,A10,'Exemple preuves'!$G$14:$G$61,"Sans objet")</f>
        <v>0</v>
      </c>
      <c r="J10" s="26" t="n">
        <f aca="false">IF(E10-I10&lt;=0,"",F10/(E10-I10))</f>
        <v>0.75</v>
      </c>
      <c r="K10" s="27" t="n">
        <f aca="false">COUNTIFS('Exemple preuves'!$B$14:$B$61,A10,'Exemple preuves'!$L$14:$L$61,"En retard")</f>
        <v>0</v>
      </c>
      <c r="L10" s="25" t="str">
        <f aca="false">IF(E10=0,"Aucune preuve listée",IF(J10="","Toutes les preuves sont sans objet",IF(J10=1,"Toutes les preuves sont prêtes",IF(D10="Majeure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11" customFormat="false" ht="24" hidden="false" customHeight="true" outlineLevel="0" collapsed="false">
      <c r="A11" s="12" t="n">
        <v>33</v>
      </c>
      <c r="B11" s="25" t="str">
        <f aca="false">'Exigences CFA'!B11</f>
        <v>CFA</v>
      </c>
      <c r="C11" s="22" t="str">
        <f aca="false">'Exigences CFA'!D11</f>
        <v>Nouveau</v>
      </c>
      <c r="D11" s="22" t="str">
        <f aca="false">'Exigences CFA'!E11</f>
        <v>Mineure ou majeure</v>
      </c>
      <c r="E11" s="22" t="n">
        <f aca="false">COUNTIF('Exemple preuves'!$B$14:$B$61,A11)</f>
        <v>4</v>
      </c>
      <c r="F11" s="22" t="n">
        <f aca="false">COUNTIFS('Exemple preuves'!$B$14:$B$61,A11,'Exemple preuves'!$G$14:$G$61,"Prête")</f>
        <v>0</v>
      </c>
      <c r="G11" s="22" t="n">
        <f aca="false">COUNTIFS('Exemple preuves'!$B$14:$B$61,A11,'Exemple preuves'!$G$14:$G$61,"En cours")</f>
        <v>1</v>
      </c>
      <c r="H11" s="22" t="n">
        <f aca="false">COUNTIFS('Exemple preuves'!$B$14:$B$61,A11,'Exemple preuves'!$G$14:$G$61,"Non démarré")</f>
        <v>3</v>
      </c>
      <c r="I11" s="22" t="n">
        <f aca="false">COUNTIFS('Exemple preuves'!$B$14:$B$61,A11,'Exemple preuves'!$G$14:$G$61,"Sans objet")</f>
        <v>0</v>
      </c>
      <c r="J11" s="26" t="n">
        <f aca="false">IF(E11-I11&lt;=0,"",F11/(E11-I11))</f>
        <v>0</v>
      </c>
      <c r="K11" s="27" t="n">
        <f aca="false">COUNTIFS('Exemple preuves'!$B$14:$B$61,A11,'Exemple preuves'!$L$14:$L$61,"En retard")</f>
        <v>0</v>
      </c>
      <c r="L11" s="25" t="str">
        <f aca="false">IF(E11=0,"Aucune preuve listée",IF(J11="","Toutes les preuves sont sans objet",IF(J11=1,"Toutes les preuves sont prêtes",IF(D11="Majeure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2" customFormat="false" ht="24" hidden="false" customHeight="true" outlineLevel="0" collapsed="false">
      <c r="A12" s="12" t="n">
        <v>1</v>
      </c>
      <c r="B12" s="25" t="str">
        <f aca="false">'Exigences CFA'!B12</f>
        <v>Rappel commun</v>
      </c>
      <c r="C12" s="22" t="str">
        <f aca="false">'Exigences CFA'!D12</f>
        <v>Modifié</v>
      </c>
      <c r="D12" s="22" t="str">
        <f aca="false">'Exigences CFA'!E12</f>
        <v>Mineure ou majeure</v>
      </c>
      <c r="E12" s="22" t="n">
        <f aca="false">COUNTIF('Exemple preuves'!$B$14:$B$61,A12)</f>
        <v>2</v>
      </c>
      <c r="F12" s="22" t="n">
        <f aca="false">COUNTIFS('Exemple preuves'!$B$14:$B$61,A12,'Exemple preuves'!$G$14:$G$61,"Prête")</f>
        <v>1</v>
      </c>
      <c r="G12" s="22" t="n">
        <f aca="false">COUNTIFS('Exemple preuves'!$B$14:$B$61,A12,'Exemple preuves'!$G$14:$G$61,"En cours")</f>
        <v>1</v>
      </c>
      <c r="H12" s="22" t="n">
        <f aca="false">COUNTIFS('Exemple preuves'!$B$14:$B$61,A12,'Exemple preuves'!$G$14:$G$61,"Non démarré")</f>
        <v>0</v>
      </c>
      <c r="I12" s="22" t="n">
        <f aca="false">COUNTIFS('Exemple preuves'!$B$14:$B$61,A12,'Exemple preuves'!$G$14:$G$61,"Sans objet")</f>
        <v>0</v>
      </c>
      <c r="J12" s="26" t="n">
        <f aca="false">IF(E12-I12&lt;=0,"",F12/(E12-I12))</f>
        <v>0.5</v>
      </c>
      <c r="K12" s="27" t="n">
        <f aca="false">COUNTIFS('Exemple preuves'!$B$14:$B$61,A12,'Exemple preuves'!$L$14:$L$61,"En retard")</f>
        <v>0</v>
      </c>
      <c r="L12" s="25" t="str">
        <f aca="false">IF(E12=0,"Aucune preuve listée",IF(J12="","Toutes les preuves sont sans objet",IF(J12=1,"Toutes les preuves sont prêtes",IF(D12="Majeure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3" customFormat="false" ht="24" hidden="false" customHeight="true" outlineLevel="0" collapsed="false">
      <c r="A13" s="12" t="n">
        <v>2</v>
      </c>
      <c r="B13" s="25" t="str">
        <f aca="false">'Exigences CFA'!B13</f>
        <v>Rappel commun</v>
      </c>
      <c r="C13" s="22" t="str">
        <f aca="false">'Exigences CFA'!D13</f>
        <v>Modifié</v>
      </c>
      <c r="D13" s="22" t="str">
        <f aca="false">'Exigences CFA'!E13</f>
        <v>Mineure ou majeure</v>
      </c>
      <c r="E13" s="22" t="n">
        <f aca="false">COUNTIF('Exemple preuves'!$B$14:$B$61,A13)</f>
        <v>1</v>
      </c>
      <c r="F13" s="22" t="n">
        <f aca="false">COUNTIFS('Exemple preuves'!$B$14:$B$61,A13,'Exemple preuves'!$G$14:$G$61,"Prête")</f>
        <v>1</v>
      </c>
      <c r="G13" s="22" t="n">
        <f aca="false">COUNTIFS('Exemple preuves'!$B$14:$B$61,A13,'Exemple preuves'!$G$14:$G$61,"En cours")</f>
        <v>0</v>
      </c>
      <c r="H13" s="22" t="n">
        <f aca="false">COUNTIFS('Exemple preuves'!$B$14:$B$61,A13,'Exemple preuves'!$G$14:$G$61,"Non démarré")</f>
        <v>0</v>
      </c>
      <c r="I13" s="22" t="n">
        <f aca="false">COUNTIFS('Exemple preuves'!$B$14:$B$61,A13,'Exemple preuves'!$G$14:$G$61,"Sans objet")</f>
        <v>0</v>
      </c>
      <c r="J13" s="26" t="n">
        <f aca="false">IF(E13-I13&lt;=0,"",F13/(E13-I13))</f>
        <v>1</v>
      </c>
      <c r="K13" s="27" t="n">
        <f aca="false">COUNTIFS('Exemple preuves'!$B$14:$B$61,A13,'Exemple preuves'!$L$14:$L$61,"En retard")</f>
        <v>0</v>
      </c>
      <c r="L13" s="25" t="str">
        <f aca="false">IF(E13=0,"Aucune preuve listée",IF(J13="","Toutes les preuves sont sans objet",IF(J13=1,"Toutes les preuves sont prêtes",IF(D13="Majeure seulement","À compléter : le non-respect, même partiel, entraîne une non-conformité majeure.","À compléter : respect partiel, non-conformité mineure ; attendu non respecté du tout, majeure."))))</f>
        <v>Toutes les preuves sont prêtes</v>
      </c>
    </row>
    <row r="14" customFormat="false" ht="24" hidden="false" customHeight="true" outlineLevel="0" collapsed="false">
      <c r="A14" s="12" t="n">
        <v>3</v>
      </c>
      <c r="B14" s="25" t="str">
        <f aca="false">'Exigences CFA'!B14</f>
        <v>Rappel commun</v>
      </c>
      <c r="C14" s="22" t="str">
        <f aca="false">'Exigences CFA'!D14</f>
        <v>Modifié</v>
      </c>
      <c r="D14" s="22" t="str">
        <f aca="false">'Exigences CFA'!E14</f>
        <v>Mineure ou majeure</v>
      </c>
      <c r="E14" s="22" t="n">
        <f aca="false">COUNTIF('Exemple preuves'!$B$14:$B$61,A14)</f>
        <v>1</v>
      </c>
      <c r="F14" s="22" t="n">
        <f aca="false">COUNTIFS('Exemple preuves'!$B$14:$B$61,A14,'Exemple preuves'!$G$14:$G$61,"Prête")</f>
        <v>0</v>
      </c>
      <c r="G14" s="22" t="n">
        <f aca="false">COUNTIFS('Exemple preuves'!$B$14:$B$61,A14,'Exemple preuves'!$G$14:$G$61,"En cours")</f>
        <v>1</v>
      </c>
      <c r="H14" s="22" t="n">
        <f aca="false">COUNTIFS('Exemple preuves'!$B$14:$B$61,A14,'Exemple preuves'!$G$14:$G$61,"Non démarré")</f>
        <v>0</v>
      </c>
      <c r="I14" s="22" t="n">
        <f aca="false">COUNTIFS('Exemple preuves'!$B$14:$B$61,A14,'Exemple preuves'!$G$14:$G$61,"Sans objet")</f>
        <v>0</v>
      </c>
      <c r="J14" s="26" t="n">
        <f aca="false">IF(E14-I14&lt;=0,"",F14/(E14-I14))</f>
        <v>0</v>
      </c>
      <c r="K14" s="27" t="n">
        <f aca="false">COUNTIFS('Exemple preuves'!$B$14:$B$61,A14,'Exemple preuves'!$L$14:$L$61,"En retard")</f>
        <v>1</v>
      </c>
      <c r="L14" s="25" t="str">
        <f aca="false">IF(E14=0,"Aucune preuve listée",IF(J14="","Toutes les preuves sont sans objet",IF(J14=1,"Toutes les preuves sont prêtes",IF(D14="Majeure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5" customFormat="false" ht="24" hidden="false" customHeight="true" outlineLevel="0" collapsed="false">
      <c r="A15" s="12" t="n">
        <v>12</v>
      </c>
      <c r="B15" s="25" t="str">
        <f aca="false">'Exigences CFA'!B15</f>
        <v>Rappel commun</v>
      </c>
      <c r="C15" s="22" t="str">
        <f aca="false">'Exigences CFA'!D15</f>
        <v>Modifié</v>
      </c>
      <c r="D15" s="22" t="str">
        <f aca="false">'Exigences CFA'!E15</f>
        <v>Mineure ou majeure</v>
      </c>
      <c r="E15" s="22" t="n">
        <f aca="false">COUNTIF('Exemple preuves'!$B$14:$B$61,A15)</f>
        <v>2</v>
      </c>
      <c r="F15" s="22" t="n">
        <f aca="false">COUNTIFS('Exemple preuves'!$B$14:$B$61,A15,'Exemple preuves'!$G$14:$G$61,"Prête")</f>
        <v>1</v>
      </c>
      <c r="G15" s="22" t="n">
        <f aca="false">COUNTIFS('Exemple preuves'!$B$14:$B$61,A15,'Exemple preuves'!$G$14:$G$61,"En cours")</f>
        <v>1</v>
      </c>
      <c r="H15" s="22" t="n">
        <f aca="false">COUNTIFS('Exemple preuves'!$B$14:$B$61,A15,'Exemple preuves'!$G$14:$G$61,"Non démarré")</f>
        <v>0</v>
      </c>
      <c r="I15" s="22" t="n">
        <f aca="false">COUNTIFS('Exemple preuves'!$B$14:$B$61,A15,'Exemple preuves'!$G$14:$G$61,"Sans objet")</f>
        <v>0</v>
      </c>
      <c r="J15" s="26" t="n">
        <f aca="false">IF(E15-I15&lt;=0,"",F15/(E15-I15))</f>
        <v>0.5</v>
      </c>
      <c r="K15" s="27" t="n">
        <f aca="false">COUNTIFS('Exemple preuves'!$B$14:$B$61,A15,'Exemple preuves'!$L$14:$L$61,"En retard")</f>
        <v>0</v>
      </c>
      <c r="L15" s="25" t="str">
        <f aca="false">IF(E15=0,"Aucune preuve listée",IF(J15="","Toutes les preuves sont sans objet",IF(J15=1,"Toutes les preuves sont prêtes",IF(D15="Majeure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6" customFormat="false" ht="24" hidden="false" customHeight="true" outlineLevel="0" collapsed="false">
      <c r="A16" s="12" t="n">
        <v>19</v>
      </c>
      <c r="B16" s="25" t="str">
        <f aca="false">'Exigences CFA'!B16</f>
        <v>Rappel commun</v>
      </c>
      <c r="C16" s="22" t="str">
        <f aca="false">'Exigences CFA'!D16</f>
        <v>Modifié</v>
      </c>
      <c r="D16" s="22" t="str">
        <f aca="false">'Exigences CFA'!E16</f>
        <v>Mineure ou majeure</v>
      </c>
      <c r="E16" s="22" t="n">
        <f aca="false">COUNTIF('Exemple preuves'!$B$14:$B$61,A16)</f>
        <v>2</v>
      </c>
      <c r="F16" s="22" t="n">
        <f aca="false">COUNTIFS('Exemple preuves'!$B$14:$B$61,A16,'Exemple preuves'!$G$14:$G$61,"Prête")</f>
        <v>0</v>
      </c>
      <c r="G16" s="22" t="n">
        <f aca="false">COUNTIFS('Exemple preuves'!$B$14:$B$61,A16,'Exemple preuves'!$G$14:$G$61,"En cours")</f>
        <v>0</v>
      </c>
      <c r="H16" s="22" t="n">
        <f aca="false">COUNTIFS('Exemple preuves'!$B$14:$B$61,A16,'Exemple preuves'!$G$14:$G$61,"Non démarré")</f>
        <v>1</v>
      </c>
      <c r="I16" s="22" t="n">
        <f aca="false">COUNTIFS('Exemple preuves'!$B$14:$B$61,A16,'Exemple preuves'!$G$14:$G$61,"Sans objet")</f>
        <v>1</v>
      </c>
      <c r="J16" s="26" t="n">
        <f aca="false">IF(E16-I16&lt;=0,"",F16/(E16-I16))</f>
        <v>0</v>
      </c>
      <c r="K16" s="27" t="n">
        <f aca="false">COUNTIFS('Exemple preuves'!$B$14:$B$61,A16,'Exemple preuves'!$L$14:$L$61,"En retard")</f>
        <v>0</v>
      </c>
      <c r="L16" s="25" t="str">
        <f aca="false">IF(E16=0,"Aucune preuve listée",IF(J16="","Toutes les preuves sont sans objet",IF(J16=1,"Toutes les preuves sont prêtes",IF(D16="Majeure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7" customFormat="false" ht="24" hidden="false" customHeight="true" outlineLevel="0" collapsed="false">
      <c r="A17" s="12" t="n">
        <v>27</v>
      </c>
      <c r="B17" s="25" t="str">
        <f aca="false">'Exigences CFA'!B17</f>
        <v>Rappel commun</v>
      </c>
      <c r="C17" s="22" t="str">
        <f aca="false">'Exigences CFA'!D17</f>
        <v>Modifié</v>
      </c>
      <c r="D17" s="22" t="str">
        <f aca="false">'Exigences CFA'!E17</f>
        <v>Majeure seulement</v>
      </c>
      <c r="E17" s="22" t="n">
        <f aca="false">COUNTIF('Exemple preuves'!$B$14:$B$61,A17)</f>
        <v>1</v>
      </c>
      <c r="F17" s="22" t="n">
        <f aca="false">COUNTIFS('Exemple preuves'!$B$14:$B$61,A17,'Exemple preuves'!$G$14:$G$61,"Prête")</f>
        <v>1</v>
      </c>
      <c r="G17" s="22" t="n">
        <f aca="false">COUNTIFS('Exemple preuves'!$B$14:$B$61,A17,'Exemple preuves'!$G$14:$G$61,"En cours")</f>
        <v>0</v>
      </c>
      <c r="H17" s="22" t="n">
        <f aca="false">COUNTIFS('Exemple preuves'!$B$14:$B$61,A17,'Exemple preuves'!$G$14:$G$61,"Non démarré")</f>
        <v>0</v>
      </c>
      <c r="I17" s="22" t="n">
        <f aca="false">COUNTIFS('Exemple preuves'!$B$14:$B$61,A17,'Exemple preuves'!$G$14:$G$61,"Sans objet")</f>
        <v>0</v>
      </c>
      <c r="J17" s="26" t="n">
        <f aca="false">IF(E17-I17&lt;=0,"",F17/(E17-I17))</f>
        <v>1</v>
      </c>
      <c r="K17" s="27" t="n">
        <f aca="false">COUNTIFS('Exemple preuves'!$B$14:$B$61,A17,'Exemple preuves'!$L$14:$L$61,"En retard")</f>
        <v>0</v>
      </c>
      <c r="L17" s="25" t="str">
        <f aca="false">IF(E17=0,"Aucune preuve listée",IF(J17="","Toutes les preuves sont sans objet",IF(J17=1,"Toutes les preuves sont prêtes",IF(D17="Majeure seulement","À compléter : le non-respect, même partiel, entraîne une non-conformité majeure.","À compléter : respect partiel, non-conformité mineure ; attendu non respecté du tout, majeure."))))</f>
        <v>Toutes les preuves sont prêtes</v>
      </c>
    </row>
    <row r="18" customFormat="false" ht="24" hidden="false" customHeight="true" outlineLevel="0" collapsed="false">
      <c r="A18" s="12" t="n">
        <v>30</v>
      </c>
      <c r="B18" s="25" t="str">
        <f aca="false">'Exigences CFA'!B18</f>
        <v>Rappel commun</v>
      </c>
      <c r="C18" s="22" t="str">
        <f aca="false">'Exigences CFA'!D18</f>
        <v>Modifié</v>
      </c>
      <c r="D18" s="22" t="str">
        <f aca="false">'Exigences CFA'!E18</f>
        <v>Mineure ou majeure</v>
      </c>
      <c r="E18" s="22" t="n">
        <f aca="false">COUNTIF('Exemple preuves'!$B$14:$B$61,A18)</f>
        <v>2</v>
      </c>
      <c r="F18" s="22" t="n">
        <f aca="false">COUNTIFS('Exemple preuves'!$B$14:$B$61,A18,'Exemple preuves'!$G$14:$G$61,"Prête")</f>
        <v>1</v>
      </c>
      <c r="G18" s="22" t="n">
        <f aca="false">COUNTIFS('Exemple preuves'!$B$14:$B$61,A18,'Exemple preuves'!$G$14:$G$61,"En cours")</f>
        <v>1</v>
      </c>
      <c r="H18" s="22" t="n">
        <f aca="false">COUNTIFS('Exemple preuves'!$B$14:$B$61,A18,'Exemple preuves'!$G$14:$G$61,"Non démarré")</f>
        <v>0</v>
      </c>
      <c r="I18" s="22" t="n">
        <f aca="false">COUNTIFS('Exemple preuves'!$B$14:$B$61,A18,'Exemple preuves'!$G$14:$G$61,"Sans objet")</f>
        <v>0</v>
      </c>
      <c r="J18" s="26" t="n">
        <f aca="false">IF(E18-I18&lt;=0,"",F18/(E18-I18))</f>
        <v>0.5</v>
      </c>
      <c r="K18" s="27" t="n">
        <f aca="false">COUNTIFS('Exemple preuves'!$B$14:$B$61,A18,'Exemple preuves'!$L$14:$L$61,"En retard")</f>
        <v>0</v>
      </c>
      <c r="L18" s="25" t="str">
        <f aca="false">IF(E18=0,"Aucune preuve listée",IF(J18="","Toutes les preuves sont sans objet",IF(J18=1,"Toutes les preuves sont prêtes",IF(D18="Majeure seulement","À compléter : le non-respect, même partiel, entraîne une non-conformité majeure.","À compléter : respect partiel, non-conformité mineure ; attendu non respecté du tout, majeure."))))</f>
        <v>À compléter : respect partiel, non-conformité mineure ; attendu non respecté du tout, majeure.</v>
      </c>
    </row>
    <row r="19" customFormat="false" ht="24" hidden="false" customHeight="true" outlineLevel="0" collapsed="false">
      <c r="A19" s="12" t="n">
        <v>32</v>
      </c>
      <c r="B19" s="25" t="str">
        <f aca="false">'Exigences CFA'!B19</f>
        <v>Rappel commun</v>
      </c>
      <c r="C19" s="22" t="str">
        <f aca="false">'Exigences CFA'!D19</f>
        <v>Modifié</v>
      </c>
      <c r="D19" s="22" t="str">
        <f aca="false">'Exigences CFA'!E19</f>
        <v>Majeure seulement</v>
      </c>
      <c r="E19" s="22" t="n">
        <f aca="false">COUNTIF('Exemple preuves'!$B$14:$B$61,A19)</f>
        <v>2</v>
      </c>
      <c r="F19" s="22" t="n">
        <f aca="false">COUNTIFS('Exemple preuves'!$B$14:$B$61,A19,'Exemple preuves'!$G$14:$G$61,"Prête")</f>
        <v>1</v>
      </c>
      <c r="G19" s="22" t="n">
        <f aca="false">COUNTIFS('Exemple preuves'!$B$14:$B$61,A19,'Exemple preuves'!$G$14:$G$61,"En cours")</f>
        <v>1</v>
      </c>
      <c r="H19" s="22" t="n">
        <f aca="false">COUNTIFS('Exemple preuves'!$B$14:$B$61,A19,'Exemple preuves'!$G$14:$G$61,"Non démarré")</f>
        <v>0</v>
      </c>
      <c r="I19" s="22" t="n">
        <f aca="false">COUNTIFS('Exemple preuves'!$B$14:$B$61,A19,'Exemple preuves'!$G$14:$G$61,"Sans objet")</f>
        <v>0</v>
      </c>
      <c r="J19" s="26" t="n">
        <f aca="false">IF(E19-I19&lt;=0,"",F19/(E19-I19))</f>
        <v>0.5</v>
      </c>
      <c r="K19" s="27" t="n">
        <f aca="false">COUNTIFS('Exemple preuves'!$B$14:$B$61,A19,'Exemple preuves'!$L$14:$L$61,"En retard")</f>
        <v>0</v>
      </c>
      <c r="L19" s="25" t="str">
        <f aca="false">IF(E19=0,"Aucune preuve listée",IF(J19="","Toutes les preuves sont sans objet",IF(J19=1,"Toutes les preuves sont prêtes",IF(D19="Majeure seulement","À compléter : le non-respect, même partiel, entraîne une non-conformité majeure.","À compléter : respect partiel, non-conformité mineure ; attendu non respecté du tout, majeure."))))</f>
        <v>À compléter : le non-respect, même partiel, entraîne une non-conformité majeure.</v>
      </c>
    </row>
    <row r="20" customFormat="false" ht="15" hidden="false" customHeight="true" outlineLevel="0" collapsed="false">
      <c r="A20" s="15" t="s">
        <v>231</v>
      </c>
      <c r="B20" s="15"/>
      <c r="C20" s="15"/>
      <c r="D20" s="15"/>
      <c r="E20" s="17" t="n">
        <f aca="false">SUM(E5:E19)</f>
        <v>42</v>
      </c>
      <c r="F20" s="17" t="n">
        <f aca="false">SUM(F5:F19)</f>
        <v>20</v>
      </c>
      <c r="G20" s="17" t="n">
        <f aca="false">SUM(G5:G19)</f>
        <v>14</v>
      </c>
      <c r="H20" s="17" t="n">
        <f aca="false">SUM(H5:H19)</f>
        <v>7</v>
      </c>
      <c r="I20" s="17" t="n">
        <f aca="false">SUM(I5:I19)</f>
        <v>1</v>
      </c>
      <c r="J20" s="19" t="n">
        <f aca="false">IF(E20-I20&lt;=0,"",F20/(E20-I20))</f>
        <v>0.487804878048781</v>
      </c>
      <c r="K20" s="17" t="n">
        <f aca="false">SUM(K5:K19)</f>
        <v>3</v>
      </c>
      <c r="L20" s="25" t="str">
        <f aca="false">IF(E20=COUNTA('Exemple preuves'!$E$14:$E$61),"Le total correspond aux preuves du tableau.","Des preuves ont un numéro d’indicateur hors de ce tableau.")</f>
        <v>Le total correspond aux preuves du tableau.</v>
      </c>
    </row>
    <row r="22" customFormat="false" ht="19.5" hidden="false" customHeight="true" outlineLevel="0" collapsed="false">
      <c r="A22" s="20" t="s">
        <v>232</v>
      </c>
      <c r="B22" s="20"/>
      <c r="C22" s="20"/>
      <c r="D22" s="20"/>
      <c r="E22" s="20"/>
      <c r="F22" s="20"/>
      <c r="G22" s="20"/>
      <c r="H22" s="20"/>
      <c r="I22" s="20"/>
      <c r="J22" s="20"/>
      <c r="K22" s="20"/>
      <c r="L22" s="20"/>
    </row>
    <row r="23" customFormat="false" ht="21.75" hidden="false" customHeight="true" outlineLevel="0" collapsed="false">
      <c r="A23" s="13" t="s">
        <v>233</v>
      </c>
      <c r="B23" s="13"/>
      <c r="C23" s="13"/>
      <c r="D23" s="13"/>
      <c r="E23" s="13"/>
      <c r="F23" s="13"/>
      <c r="G23" s="13"/>
      <c r="H23" s="13"/>
      <c r="I23" s="13"/>
      <c r="J23" s="13"/>
      <c r="K23" s="13"/>
      <c r="L23" s="13"/>
    </row>
    <row r="24" customFormat="false" ht="19.5" hidden="false" customHeight="true" outlineLevel="0" collapsed="false">
      <c r="A24" s="28" t="s">
        <v>234</v>
      </c>
      <c r="B24" s="28"/>
      <c r="C24" s="28"/>
      <c r="D24" s="28"/>
      <c r="E24" s="28"/>
      <c r="F24" s="28"/>
      <c r="G24" s="28"/>
      <c r="H24" s="28"/>
      <c r="I24" s="28"/>
      <c r="J24" s="28"/>
      <c r="K24" s="28"/>
      <c r="L24" s="28"/>
    </row>
    <row r="25" customFormat="false" ht="21.75" hidden="false" customHeight="true" outlineLevel="0" collapsed="false">
      <c r="A25" s="15" t="s">
        <v>235</v>
      </c>
      <c r="B25" s="15"/>
      <c r="C25" s="15"/>
      <c r="D25" s="15"/>
      <c r="E25" s="29" t="n">
        <v>14200</v>
      </c>
      <c r="F25" s="29"/>
      <c r="G25" s="30" t="str">
        <f aca="false">IF(E27="","Renseignez les heures d’enseignement.",IF(E28="","Seuil non publié : à renseigner à la parution de l’arrêté.",IF(E27&lt;E28,"Sous le seuil : démontrez la supervision renforcée (preuve 20.5).","Au-dessus du seuil : pas d’obligation de supervision renforcée à ce titre.")))</f>
        <v>Seuil non publié : à renseigner à la parution de l’arrêté.</v>
      </c>
      <c r="H25" s="30"/>
      <c r="I25" s="30"/>
      <c r="J25" s="30"/>
      <c r="K25" s="30"/>
      <c r="L25" s="30"/>
    </row>
    <row r="26" customFormat="false" ht="21.75" hidden="false" customHeight="true" outlineLevel="0" collapsed="false">
      <c r="A26" s="15" t="s">
        <v>236</v>
      </c>
      <c r="B26" s="15"/>
      <c r="C26" s="15"/>
      <c r="D26" s="15"/>
      <c r="E26" s="29" t="n">
        <v>6050</v>
      </c>
      <c r="F26" s="29"/>
      <c r="G26" s="30"/>
      <c r="H26" s="30"/>
      <c r="I26" s="30"/>
      <c r="J26" s="30"/>
      <c r="K26" s="30"/>
      <c r="L26" s="30"/>
    </row>
    <row r="27" customFormat="false" ht="21.75" hidden="false" customHeight="true" outlineLevel="0" collapsed="false">
      <c r="A27" s="15" t="s">
        <v>237</v>
      </c>
      <c r="B27" s="15"/>
      <c r="C27" s="15"/>
      <c r="D27" s="15"/>
      <c r="E27" s="31" t="n">
        <f aca="false">IF(OR(E25="",E26="",E25=0),"",E26/E25)</f>
        <v>0.426056338028169</v>
      </c>
      <c r="F27" s="31"/>
      <c r="G27" s="30"/>
      <c r="H27" s="30"/>
      <c r="I27" s="30"/>
      <c r="J27" s="30"/>
      <c r="K27" s="30"/>
      <c r="L27" s="30"/>
    </row>
    <row r="28" customFormat="false" ht="21.75" hidden="false" customHeight="true" outlineLevel="0" collapsed="false">
      <c r="A28" s="15" t="s">
        <v>238</v>
      </c>
      <c r="B28" s="15"/>
      <c r="C28" s="15"/>
      <c r="D28" s="15"/>
      <c r="E28" s="32"/>
      <c r="F28" s="32"/>
      <c r="G28" s="30"/>
      <c r="H28" s="30"/>
      <c r="I28" s="30"/>
      <c r="J28" s="30"/>
      <c r="K28" s="30"/>
      <c r="L28" s="30"/>
    </row>
    <row r="30" customFormat="false" ht="19.5" hidden="false" customHeight="true" outlineLevel="0" collapsed="false">
      <c r="A30" s="28" t="s">
        <v>239</v>
      </c>
      <c r="B30" s="28"/>
      <c r="C30" s="28"/>
      <c r="D30" s="28"/>
      <c r="E30" s="28"/>
      <c r="F30" s="28"/>
      <c r="G30" s="28"/>
      <c r="H30" s="28"/>
      <c r="I30" s="28"/>
      <c r="J30" s="28"/>
      <c r="K30" s="28"/>
      <c r="L30" s="28"/>
    </row>
    <row r="31" customFormat="false" ht="31.5" hidden="false" customHeight="true" outlineLevel="0" collapsed="false">
      <c r="A31" s="15" t="s">
        <v>240</v>
      </c>
      <c r="B31" s="15"/>
      <c r="C31" s="15"/>
      <c r="D31" s="15"/>
      <c r="E31" s="23"/>
      <c r="F31" s="23"/>
    </row>
    <row r="32" customFormat="false" ht="33.75" hidden="false" customHeight="true" outlineLevel="0" collapsed="false">
      <c r="A32" s="11" t="s">
        <v>241</v>
      </c>
      <c r="B32" s="11"/>
      <c r="C32" s="11"/>
      <c r="D32" s="11"/>
      <c r="E32" s="11" t="s">
        <v>242</v>
      </c>
      <c r="F32" s="11" t="s">
        <v>243</v>
      </c>
      <c r="G32" s="11"/>
      <c r="H32" s="11" t="s">
        <v>230</v>
      </c>
      <c r="I32" s="11"/>
      <c r="J32" s="11"/>
      <c r="K32" s="11"/>
      <c r="L32" s="11"/>
    </row>
    <row r="33" customFormat="false" ht="21.75" hidden="false" customHeight="true" outlineLevel="0" collapsed="false">
      <c r="A33" s="16" t="s">
        <v>300</v>
      </c>
      <c r="B33" s="16"/>
      <c r="C33" s="16"/>
      <c r="D33" s="16"/>
      <c r="E33" s="23" t="n">
        <v>14</v>
      </c>
      <c r="F33" s="23" t="s">
        <v>46</v>
      </c>
      <c r="G33" s="23"/>
      <c r="H33" s="25" t="str">
        <f aca="false">IF(E33="","",IF($E$31="","Seuil non publié : à renseigner à la parution de l’arrêté.",IF(E33&gt;$E$31,IF(F33="Oui","Référent pédagogique désigné.","Référent pédagogique à désigner."),"Sous le seuil : pas de référent exigé à ce titre.")))</f>
        <v>Seuil non publié : à renseigner à la parution de l’arrêté.</v>
      </c>
      <c r="I33" s="25"/>
      <c r="J33" s="25"/>
      <c r="K33" s="25"/>
      <c r="L33" s="25"/>
    </row>
    <row r="34" customFormat="false" ht="21.75" hidden="false" customHeight="true" outlineLevel="0" collapsed="false">
      <c r="A34" s="16" t="s">
        <v>301</v>
      </c>
      <c r="B34" s="16"/>
      <c r="C34" s="16"/>
      <c r="D34" s="16"/>
      <c r="E34" s="23" t="n">
        <v>9</v>
      </c>
      <c r="F34" s="23" t="s">
        <v>54</v>
      </c>
      <c r="G34" s="23"/>
      <c r="H34" s="25" t="str">
        <f aca="false">IF(E34="","",IF($E$31="","Seuil non publié : à renseigner à la parution de l’arrêté.",IF(E34&gt;$E$31,IF(F34="Oui","Référent pédagogique désigné.","Référent pédagogique à désigner."),"Sous le seuil : pas de référent exigé à ce titre.")))</f>
        <v>Seuil non publié : à renseigner à la parution de l’arrêté.</v>
      </c>
      <c r="I34" s="25"/>
      <c r="J34" s="25"/>
      <c r="K34" s="25"/>
      <c r="L34" s="25"/>
    </row>
    <row r="35" customFormat="false" ht="21.75" hidden="false" customHeight="true" outlineLevel="0" collapsed="false">
      <c r="A35" s="16" t="s">
        <v>302</v>
      </c>
      <c r="B35" s="16"/>
      <c r="C35" s="16"/>
      <c r="D35" s="16"/>
      <c r="E35" s="23" t="n">
        <v>18</v>
      </c>
      <c r="F35" s="23" t="s">
        <v>46</v>
      </c>
      <c r="G35" s="23"/>
      <c r="H35" s="25" t="str">
        <f aca="false">IF(E35="","",IF($E$31="","Seuil non publié : à renseigner à la parution de l’arrêté.",IF(E35&gt;$E$31,IF(F35="Oui","Référent pédagogique désigné.","Référent pédagogique à désigner."),"Sous le seuil : pas de référent exigé à ce titre.")))</f>
        <v>Seuil non publié : à renseigner à la parution de l’arrêté.</v>
      </c>
      <c r="I35" s="25"/>
      <c r="J35" s="25"/>
      <c r="K35" s="25"/>
      <c r="L35" s="25"/>
    </row>
    <row r="36" customFormat="false" ht="21.75" hidden="false" customHeight="true" outlineLevel="0" collapsed="false">
      <c r="A36" s="16" t="s">
        <v>303</v>
      </c>
      <c r="B36" s="16"/>
      <c r="C36" s="16"/>
      <c r="D36" s="16"/>
      <c r="E36" s="23" t="n">
        <v>7</v>
      </c>
      <c r="F36" s="23" t="s">
        <v>54</v>
      </c>
      <c r="G36" s="23"/>
      <c r="H36" s="25" t="str">
        <f aca="false">IF(E36="","",IF($E$31="","Seuil non publié : à renseigner à la parution de l’arrêté.",IF(E36&gt;$E$31,IF(F36="Oui","Référent pédagogique désigné.","Référent pédagogique à désigner."),"Sous le seuil : pas de référent exigé à ce titre.")))</f>
        <v>Seuil non publié : à renseigner à la parution de l’arrêté.</v>
      </c>
      <c r="I36" s="25"/>
      <c r="J36" s="25"/>
      <c r="K36" s="25"/>
      <c r="L36" s="25"/>
    </row>
    <row r="37" customFormat="false" ht="21.75" hidden="false" customHeight="true" outlineLevel="0" collapsed="false">
      <c r="A37" s="16"/>
      <c r="B37" s="16"/>
      <c r="C37" s="16"/>
      <c r="D37" s="16"/>
      <c r="E37" s="23"/>
      <c r="F37" s="23"/>
      <c r="G37" s="23"/>
      <c r="H37" s="25" t="str">
        <f aca="false">IF(E37="","",IF($E$31="","Seuil non publié : à renseigner à la parution de l’arrêté.",IF(E37&gt;$E$31,IF(F37="Oui","Référent pédagogique désigné.","Référent pédagogique à désigner."),"Sous le seuil : pas de référent exigé à ce titre.")))</f>
        <v/>
      </c>
      <c r="I37" s="25"/>
      <c r="J37" s="25"/>
      <c r="K37" s="25"/>
      <c r="L37" s="25"/>
    </row>
    <row r="38" customFormat="false" ht="21.75" hidden="false" customHeight="true" outlineLevel="0" collapsed="false">
      <c r="A38" s="16"/>
      <c r="B38" s="16"/>
      <c r="C38" s="16"/>
      <c r="D38" s="16"/>
      <c r="E38" s="23"/>
      <c r="F38" s="23"/>
      <c r="G38" s="23"/>
      <c r="H38" s="25" t="str">
        <f aca="false">IF(E38="","",IF($E$31="","Seuil non publié : à renseigner à la parution de l’arrêté.",IF(E38&gt;$E$31,IF(F38="Oui","Référent pédagogique désigné.","Référent pédagogique à désigner."),"Sous le seuil : pas de référent exigé à ce titre.")))</f>
        <v/>
      </c>
      <c r="I38" s="25"/>
      <c r="J38" s="25"/>
      <c r="K38" s="25"/>
      <c r="L38" s="25"/>
    </row>
  </sheetData>
  <mergeCells count="38">
    <mergeCell ref="A3:L3"/>
    <mergeCell ref="A20:D20"/>
    <mergeCell ref="A22:L22"/>
    <mergeCell ref="A23:L23"/>
    <mergeCell ref="A24:L24"/>
    <mergeCell ref="A25:D25"/>
    <mergeCell ref="E25:F25"/>
    <mergeCell ref="G25:L28"/>
    <mergeCell ref="A26:D26"/>
    <mergeCell ref="E26:F26"/>
    <mergeCell ref="A27:D27"/>
    <mergeCell ref="E27:F27"/>
    <mergeCell ref="A28:D28"/>
    <mergeCell ref="E28:F28"/>
    <mergeCell ref="A30:L30"/>
    <mergeCell ref="A31:D31"/>
    <mergeCell ref="E31:F31"/>
    <mergeCell ref="A32:D32"/>
    <mergeCell ref="F32:G32"/>
    <mergeCell ref="H32:L32"/>
    <mergeCell ref="A33:D33"/>
    <mergeCell ref="F33:G33"/>
    <mergeCell ref="H33:L33"/>
    <mergeCell ref="A34:D34"/>
    <mergeCell ref="F34:G34"/>
    <mergeCell ref="H34:L34"/>
    <mergeCell ref="A35:D35"/>
    <mergeCell ref="F35:G35"/>
    <mergeCell ref="H35:L35"/>
    <mergeCell ref="A36:D36"/>
    <mergeCell ref="F36:G36"/>
    <mergeCell ref="H36:L36"/>
    <mergeCell ref="A37:D37"/>
    <mergeCell ref="F37:G37"/>
    <mergeCell ref="H37:L37"/>
    <mergeCell ref="A38:D38"/>
    <mergeCell ref="F38:G38"/>
    <mergeCell ref="H38:L38"/>
  </mergeCells>
  <conditionalFormatting sqref="J5:J19">
    <cfRule type="expression" priority="2" aboveAverage="0" equalAverage="0" bottom="0" percent="0" rank="0" text="" dxfId="3">
      <formula>AND($J5&lt;&gt;"",$J5&lt;1)</formula>
    </cfRule>
    <cfRule type="expression" priority="3" aboveAverage="0" equalAverage="0" bottom="0" percent="0" rank="0" text="" dxfId="4">
      <formula>$J5=1</formula>
    </cfRule>
  </conditionalFormatting>
  <conditionalFormatting sqref="K5:K19">
    <cfRule type="expression" priority="4" aboveAverage="0" equalAverage="0" bottom="0" percent="0" rank="0" text="" dxfId="2">
      <formula>$K5&gt;0</formula>
    </cfRule>
  </conditionalFormatting>
  <conditionalFormatting sqref="D5:D19">
    <cfRule type="expression" priority="5" aboveAverage="0" equalAverage="0" bottom="0" percent="0" rank="0" text="" dxfId="2">
      <formula>$D5="Majeure seulement"</formula>
    </cfRule>
  </conditionalFormatting>
  <conditionalFormatting sqref="C5:C19">
    <cfRule type="expression" priority="6" aboveAverage="0" equalAverage="0" bottom="0" percent="0" rank="0" text="" dxfId="0">
      <formula>$C5="Nouveau"</formula>
    </cfRule>
    <cfRule type="expression" priority="7" aboveAverage="0" equalAverage="0" bottom="0" percent="0" rank="0" text="" dxfId="1">
      <formula>$C5="Modifié"</formula>
    </cfRule>
  </conditionalFormatting>
  <conditionalFormatting sqref="H33:H38">
    <cfRule type="expression" priority="8" aboveAverage="0" equalAverage="0" bottom="0" percent="0" rank="0" text="" dxfId="2">
      <formula>ISNUMBER(SEARCH("à désigner",$H33))</formula>
    </cfRule>
  </conditionalFormatting>
  <dataValidations count="3">
    <dataValidation allowBlank="true" error="Saisissez le seuil sous forme de pourcentage (par exemple 40 %)." errorStyle="stop" errorTitle="Valeur attendue" operator="between" showDropDown="false" showErrorMessage="true" showInputMessage="false" sqref="E28" type="decimal">
      <formula1>0</formula1>
      <formula2>1</formula2>
    </dataValidation>
    <dataValidation allowBlank="true" error="Saisissez un nombre entier d’intervenants." errorStyle="stop" errorTitle="Valeur attendue" operator="between" showDropDown="false" showErrorMessage="true" showInputMessage="false" sqref="E31" type="whole">
      <formula1>1</formula1>
      <formula2>500</formula2>
    </dataValidation>
    <dataValidation allowBlank="true" errorStyle="stop" operator="between" showDropDown="false" showErrorMessage="false" showInputMessage="false" sqref="F33:F38"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1" man="true" max="16383" min="0"/>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B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s>
  <sheetData>
    <row r="1" customFormat="false" ht="21.75" hidden="false" customHeight="true" outlineLevel="0" collapsed="false">
      <c r="A1" s="1" t="s">
        <v>304</v>
      </c>
      <c r="B1" s="2"/>
    </row>
    <row r="2" customFormat="false" ht="15" hidden="false" customHeight="false" outlineLevel="0" collapsed="false">
      <c r="A2" s="34" t="s">
        <v>305</v>
      </c>
    </row>
    <row r="3" customFormat="false" ht="15" hidden="false" customHeight="false" outlineLevel="0" collapsed="false">
      <c r="A3" s="11" t="s">
        <v>108</v>
      </c>
    </row>
    <row r="4" customFormat="false" ht="15" hidden="false" customHeight="false" outlineLevel="0" collapsed="false">
      <c r="A4" s="16" t="s">
        <v>261</v>
      </c>
    </row>
    <row r="5" customFormat="false" ht="15" hidden="false" customHeight="false" outlineLevel="0" collapsed="false">
      <c r="A5" s="16" t="s">
        <v>94</v>
      </c>
    </row>
    <row r="6" customFormat="false" ht="15" hidden="false" customHeight="false" outlineLevel="0" collapsed="false">
      <c r="A6" s="16" t="s">
        <v>248</v>
      </c>
    </row>
    <row r="7" customFormat="false" ht="15" hidden="false" customHeight="false" outlineLevel="0" collapsed="false">
      <c r="A7" s="16" t="s">
        <v>227</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2026-10-22T10:46:11Z</dcterms:created>
  <dc:creator>K-li-T</dc:creator>
  <dc:description/>
  <dc:language>en-US</dc:language>
  <cp:lastModifiedBy/>
  <dcterms:modified xsi:type="dcterms:W3CDTF">2026-10-22T10:46:11Z</dcterms:modified>
  <cp:revision>0</cp:revision>
  <dc:subject/>
  <dc:title>tableau-preuves-cfa-qualiopi-v10.xlsx</dc:title>
</cp:coreProperties>
</file>

<file path=docProps/custom.xml><?xml version="1.0" encoding="utf-8"?>
<Properties xmlns="http://schemas.openxmlformats.org/officeDocument/2006/custom-properties" xmlns:vt="http://schemas.openxmlformats.org/officeDocument/2006/docPropsVTypes"/>
</file>