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4.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Apprenants" sheetId="2" state="visible" r:id="rId4"/>
    <sheet name="Assistance" sheetId="3" state="visible" r:id="rId5"/>
    <sheet name="Synthèse" sheetId="4" state="visible" r:id="rId6"/>
    <sheet name="Exemple apprenants" sheetId="5" state="visible" r:id="rId7"/>
    <sheet name="Exemple assistance" sheetId="6" state="visible" r:id="rId8"/>
    <sheet name="Exemple synthèse" sheetId="7" state="visible" r:id="rId9"/>
    <sheet name="Listes" sheetId="8" state="visible" r:id="rId10"/>
  </sheets>
  <definedNames>
    <definedName function="false" hidden="false" localSheetId="1" name="_xlnm.Print_Titles" vbProcedure="false">Apprenants!$10:$10</definedName>
    <definedName function="false" hidden="false" localSheetId="2" name="_xlnm.Print_Titles" vbProcedure="false">Assistance!$10:$10</definedName>
    <definedName function="false" hidden="false" localSheetId="4" name="_xlnm.Print_Titles" vbProcedure="false">'Exemple apprenants'!$10:$10</definedName>
    <definedName function="false" hidden="false" localSheetId="5" name="_xlnm.Print_Titles" vbProcedure="false">'Exemple assistance'!$10:$10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<sst xmlns="http://schemas.openxmlformats.org/spreadsheetml/2006/main" count="395" uniqueCount="207">
  <si>
    <t xml:space="preserve">K-li-T · Modèle Qualiopi V10 · Indicateur 19 : suivi de l’effectivité à distance</t>
  </si>
  <si>
    <t xml:space="preserve">Suivi de l’effectivité d’une formation à distance</t>
  </si>
  <si>
    <t xml:space="preserve">Ce classeur sert à prouver que vous vérifiez l’effectivité du suivi des modules réalisés à distance (indicateur 19, modifié par la V10) : qui s’est connecté, où en est chacun, qui est inactif, qui a été relancé, quelle aide technique ou pédagogique a été apportée. Il transforme vos statistiques de connexion en alertes de décrochage et en journal de relances, trois types de preuves que cite le document de travail.</t>
  </si>
  <si>
    <t xml:space="preserve">Mode d’emploi</t>
  </si>
  <si>
    <t xml:space="preserve">1.  Fixer vos seuils. Dans l’onglet « Apprenants », saisissez en D5 le nombre de jours sans connexion qui déclenche une relance, et en D6 l’écart d’avancement toléré (en points de pourcentage, par rapport à l’avancement attendu). Le référentiel ne fixe aucun seuil de ce type : ce sont les vôtres, à justifier par la durée du module, le rythme et le public.</t>
  </si>
  <si>
    <t xml:space="preserve">2.  Inscrire les apprenants. Une ligne par apprenant et par module : nom ou pseudo, module (liste de l’onglet Listes), dates de début et de fin prévue. Puis, à chaque point de suivi (une fois par semaine par exemple), reportez la dernière connexion, l’avancement et le temps passé relevés dans votre plateforme.</t>
  </si>
  <si>
    <t xml:space="preserve">3.  Lire les alertes. La colonne « Alerte » calcule : relance à faire, relancé à suivre, retard d’avancement, suivi normal, terminé, suspendu, abandon. Une relance est à faire dès que le nombre de jours sans connexion atteint votre seuil.</t>
  </si>
  <si>
    <t xml:space="preserve">4.  Relancer et tracer. Quand une alerte apparaît, relancez (e-mail, téléphone), puis notez le nombre de relances, la date de la dernière et l’action décidée. C’est cette trace que l’auditeur cherche.</t>
  </si>
  <si>
    <t xml:space="preserve">5.  Tenir le journal d’assistance. Dans « Assistance », notez chaque demande d’aide technique ou pédagogique : date et heure, nature, canal, réponse, délai, résolution. Le délai de réponse se calcule.</t>
  </si>
  <si>
    <t xml:space="preserve">6.  Présenter. La « Synthèse » donne le taux d’achèvement, l’avancement moyen, les alertes, les relances à faire, le bilan par module et celui de l’assistance. Conservez un export daté de la synthèse et de la plateforme, par exemple chaque mois.</t>
  </si>
  <si>
    <t xml:space="preserve">Ce que dit le document de travail (indicateur 19)</t>
  </si>
  <si>
    <t xml:space="preserve">L’indicateur demande de vérifier que les modules réalisés à distance sont réellement suivis par les apprenants. Les preuves citées : un dispositif de suivi de l’assiduité et de la progression (relances en cas d’inactivité prolongée, alertes de décrochage, statistiques de connexion ou d’avancement) et la traçabilité de l’accompagnement pédagogique (forum, e-mails).</t>
  </si>
  <si>
    <t xml:space="preserve">Pour une formation en tout ou partie à distance, le document rappelle une assistance technique et pédagogique appropriée (article D. 6313-3-1 du code du travail).</t>
  </si>
  <si>
    <t xml:space="preserve">Un référent pédagogique par formation est exigé au-delà d’un nombre d’intervenants fixé par arrêté : cet arrêté n’est pas publié, aucun seuil n’est donc indiqué dans ce modèle. Notez le nom du référent si vous en avez désigné un.</t>
  </si>
  <si>
    <t xml:space="preserve">Une non-conformité mineure est caractérisée par un défaut ponctuel et non répétitif dans les ressources et les moyens mis à disposition. Nouveaux entrants : la mise en œuvre est auditée à l’audit de surveillance.</t>
  </si>
  <si>
    <t xml:space="preserve">Données personnelles</t>
  </si>
  <si>
    <t xml:space="preserve">Préférez un pseudo ou un identifiant au nom complet si le fichier circule. N’inscrivez aucun motif de santé : écrivez « suspension signalée par l’entreprise » plutôt que la cause.</t>
  </si>
  <si>
    <t xml:space="preserve">Code couleur</t>
  </si>
  <si>
    <t xml:space="preserve">Cellule blanche : à remplir.</t>
  </si>
  <si>
    <t xml:space="preserve">Cellule verte : calculée automatiquement, ne pas modifier.</t>
  </si>
  <si>
    <t xml:space="preserve">Cellule crème : libellé ou rappel du référentiel.</t>
  </si>
  <si>
    <t xml:space="preserve">Contenu du fichier</t>
  </si>
  <si>
    <t xml:space="preserve">•  Apprenants : 40 lignes, un apprenant par module, avec avancement attendu, écart, jours sans connexion et alerte calculés ; listes déroulantes ; zone pour la formation et le référent pédagogique.</t>
  </si>
  <si>
    <t xml:space="preserve">•  Assistance : 40 lignes, le journal des demandes d’aide technique et pédagogique, avec délai de réponse calculé.</t>
  </si>
  <si>
    <t xml:space="preserve">•  Synthèse : taux d’achèvement, avancement, alertes (avec graphique), bilan par module et bilan de l’assistance.</t>
  </si>
  <si>
    <t xml:space="preserve">•  Exemples (trois onglets) : douze stagiaires fictifs d’un parcours de trois modules au 22 octobre 2026, dont trois relances à faire, deux retards d’avancement et huit demandes d’aide.</t>
  </si>
  <si>
    <t xml:space="preserve">•  Listes : situations, natures de demande, canaux et intitulés des modules (à renseigner).</t>
  </si>
  <si>
    <t xml:space="preserve">Pour aller plus loin</t>
  </si>
  <si>
    <t xml:space="preserve">L’article qui accompagne ce modèle : k-li-t.com/qualiopi-indicateur-19-suivi-distance/</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</si>
  <si>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</si>
  <si>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Suivi des apprenants à distance</t>
  </si>
  <si>
    <t xml:space="preserve">Une ligne par apprenant et par module. Relevez dans votre plateforme la dernière connexion, l’avancement et le temps passé ; les alertes de décrochage se calculent d’après VOS seuils.</t>
  </si>
  <si>
    <t xml:space="preserve">Date du jour</t>
  </si>
  <si>
    <t xml:space="preserve">Apprenants suivis</t>
  </si>
  <si>
    <t xml:space="preserve">Le référentiel ne fixe aucun seuil de relance : c’est à votre organisme de le choisir et de le justifier (durée du module, rythme, public). Une relance est à faire dès que le nombre de jours sans connexion atteint le seuil. L’avancement attendu est une progression régulière entre la date de début et la date de fin prévue. Le nombre d’intervenants au-delà duquel un référent pédagogique est exigé sera fixé par un arrêté non publié à ce jour : aucun chiffre n’est indiqué ici.</t>
  </si>
  <si>
    <t xml:space="preserve">Seuil de relance : jours sans connexion (choix de l’organisme)</t>
  </si>
  <si>
    <t xml:space="preserve">Relances à faire</t>
  </si>
  <si>
    <t xml:space="preserve">Écart d’avancement toléré, en points (choix de l’organisme)</t>
  </si>
  <si>
    <t xml:space="preserve">Retards d’avancement</t>
  </si>
  <si>
    <t xml:space="preserve">Formation concernée</t>
  </si>
  <si>
    <t xml:space="preserve">Avancement moyen</t>
  </si>
  <si>
    <t xml:space="preserve">Référent pédagogique (le cas échéant)</t>
  </si>
  <si>
    <t xml:space="preserve">Taux d’achèvement</t>
  </si>
  <si>
    <t xml:space="preserve">1. L’apprenant et son module</t>
  </si>
  <si>
    <t xml:space="preserve">2. Relevé de la plateforme</t>
  </si>
  <si>
    <t xml:space="preserve">3. Relances</t>
  </si>
  <si>
    <t xml:space="preserve">4. Situation, alerte et action</t>
  </si>
  <si>
    <t xml:space="preserve">N°</t>
  </si>
  <si>
    <t xml:space="preserve">Apprenant (nom ou pseudo)</t>
  </si>
  <si>
    <t xml:space="preserve">Module</t>
  </si>
  <si>
    <t xml:space="preserve">Début</t>
  </si>
  <si>
    <t xml:space="preserve">Fin prévue</t>
  </si>
  <si>
    <t xml:space="preserve">Dernière connexion</t>
  </si>
  <si>
    <t xml:space="preserve">Avancement réel</t>
  </si>
  <si>
    <t xml:space="preserve">Avancement attendu</t>
  </si>
  <si>
    <t xml:space="preserve">Écart (points)</t>
  </si>
  <si>
    <t xml:space="preserve">Temps passé (h:mm)</t>
  </si>
  <si>
    <t xml:space="preserve">Jours sans connexion</t>
  </si>
  <si>
    <t xml:space="preserve">Relances faites (nombre)</t>
  </si>
  <si>
    <t xml:space="preserve">Date de la dernière relance</t>
  </si>
  <si>
    <t xml:space="preserve">Situation du parcours</t>
  </si>
  <si>
    <t xml:space="preserve">Alerte (calculée)</t>
  </si>
  <si>
    <t xml:space="preserve">Action décidée ou commentaire</t>
  </si>
  <si>
    <t xml:space="preserve">K-li-T · Modèle Qualiopi V10 · Indicateur 19 : assistance technique et pédagogique</t>
  </si>
  <si>
    <t xml:space="preserve">Journal de l’assistance technique et pédagogique</t>
  </si>
  <si>
    <t xml:space="preserve">Une ligne par demande d’aide d’un apprenant à distance : la demande, la réponse, le délai, la suite. C’est la trace de l’accompagnement que le document de travail cite (forum, e-mails).</t>
  </si>
  <si>
    <t xml:space="preserve">Délai de réponse visé par l’organisme (heures)</t>
  </si>
  <si>
    <t xml:space="preserve">Le référentiel ne fixe aucun délai de réponse : c’est à votre organisme de choisir le sien. Pour une formation en tout ou partie à distance, le document de travail rappelle qu’une assistance technique et pédagogique appropriée accompagne le bénéficiaire dans son parcours (article D. 6313-3-1 du code du travail).</t>
  </si>
  <si>
    <t xml:space="preserve">Demandes inscrites</t>
  </si>
  <si>
    <t xml:space="preserve">Demandes sans réponse</t>
  </si>
  <si>
    <t xml:space="preserve">Délai moyen de réponse (heures)</t>
  </si>
  <si>
    <t xml:space="preserve">Demandes hors délai visé</t>
  </si>
  <si>
    <t xml:space="preserve">1. La demande</t>
  </si>
  <si>
    <t xml:space="preserve">2. La réponse et son délai</t>
  </si>
  <si>
    <t xml:space="preserve">3. Résolution et suite</t>
  </si>
  <si>
    <t xml:space="preserve">Date et heure de la demande</t>
  </si>
  <si>
    <t xml:space="preserve">Nature</t>
  </si>
  <si>
    <t xml:space="preserve">Canal</t>
  </si>
  <si>
    <t xml:space="preserve">Demande</t>
  </si>
  <si>
    <t xml:space="preserve">Date et heure de la réponse</t>
  </si>
  <si>
    <t xml:space="preserve">Délai de réponse (heures)</t>
  </si>
  <si>
    <t xml:space="preserve">Hors délai visé</t>
  </si>
  <si>
    <t xml:space="preserve">Réponse apportée</t>
  </si>
  <si>
    <t xml:space="preserve">Réponse par</t>
  </si>
  <si>
    <t xml:space="preserve">Résolu ?</t>
  </si>
  <si>
    <t xml:space="preserve">Suite donnée ou amélioration</t>
  </si>
  <si>
    <t xml:space="preserve">K-li-T · Modèle Qualiopi V10 · Indicateur 19 : synthèse du suivi à distance</t>
  </si>
  <si>
    <t xml:space="preserve">Synthèse du suivi à distance</t>
  </si>
  <si>
    <t xml:space="preserve">Tous les chiffres se calculent à partir des onglets de saisie. Conservez un export daté de cette page (par exemple chaque mois) : il prouve le suivi dans le temps.</t>
  </si>
  <si>
    <t xml:space="preserve">Date du jour (reprise)</t>
  </si>
  <si>
    <t xml:space="preserve">Seuil de relance : jours sans connexion (repris)</t>
  </si>
  <si>
    <t xml:space="preserve">Écart d’avancement toléré, en points (repris)</t>
  </si>
  <si>
    <t xml:space="preserve">1. Suivi des apprenants</t>
  </si>
  <si>
    <t xml:space="preserve">Indicateur de suivi</t>
  </si>
  <si>
    <t xml:space="preserve">Valeur</t>
  </si>
  <si>
    <t xml:space="preserve">Part</t>
  </si>
  <si>
    <t xml:space="preserve">Lecture</t>
  </si>
  <si>
    <t xml:space="preserve">Parcours terminés</t>
  </si>
  <si>
    <t xml:space="preserve">Parcours suspendus ou abandonnés</t>
  </si>
  <si>
    <t xml:space="preserve">Taux d’achèvement (terminés ÷ apprenants suivis)</t>
  </si>
  <si>
    <t xml:space="preserve">Il progresse jusqu’à la fin des modules : lisez-le à la date du jour.</t>
  </si>
  <si>
    <t xml:space="preserve">Avancement moyen réel</t>
  </si>
  <si>
    <t xml:space="preserve">Avancement moyen attendu</t>
  </si>
  <si>
    <t xml:space="preserve">Écart moyen (points)</t>
  </si>
  <si>
    <t xml:space="preserve">Alertes actives (relance à faire, relancé à suivre, retard d’avancement)</t>
  </si>
  <si>
    <t xml:space="preserve">Relances déjà faites (cumul)</t>
  </si>
  <si>
    <t xml:space="preserve">Jamais connectés depuis le début</t>
  </si>
  <si>
    <t xml:space="preserve">Temps moyen passé par apprenant (h:mm)</t>
  </si>
  <si>
    <t xml:space="preserve">2. Répartition des apprenants selon l’alerte</t>
  </si>
  <si>
    <t xml:space="preserve">Alerte</t>
  </si>
  <si>
    <t xml:space="preserve">Apprenants</t>
  </si>
  <si>
    <t xml:space="preserve">Suivi normal</t>
  </si>
  <si>
    <t xml:space="preserve">Relancé, à suivre</t>
  </si>
  <si>
    <t xml:space="preserve">Relance à faire</t>
  </si>
  <si>
    <t xml:space="preserve">Retard d’avancement</t>
  </si>
  <si>
    <t xml:space="preserve">Terminé</t>
  </si>
  <si>
    <t xml:space="preserve">Suspendu</t>
  </si>
  <si>
    <t xml:space="preserve">Abandon</t>
  </si>
  <si>
    <t xml:space="preserve">À venir</t>
  </si>
  <si>
    <t xml:space="preserve">Dates à saisir</t>
  </si>
  <si>
    <t xml:space="preserve">Fixer le seuil</t>
  </si>
  <si>
    <t xml:space="preserve">3. Par module (les intitulés viennent de l’onglet Listes)</t>
  </si>
  <si>
    <t xml:space="preserve">Alertes actives</t>
  </si>
  <si>
    <t xml:space="preserve">Terminés</t>
  </si>
  <si>
    <t xml:space="preserve">4. Assistance technique et pédagogique</t>
  </si>
  <si>
    <t xml:space="preserve">Indicateur</t>
  </si>
  <si>
    <t xml:space="preserve">Demandes d’aide inscrites</t>
  </si>
  <si>
    <t xml:space="preserve">dont techniques</t>
  </si>
  <si>
    <t xml:space="preserve">dont pédagogiques</t>
  </si>
  <si>
    <t xml:space="preserve">Demandes résolues</t>
  </si>
  <si>
    <t xml:space="preserve">Réponses hors délai visé par l’organisme</t>
  </si>
  <si>
    <t xml:space="preserve">Lecture : l’auditeur cherche la preuve que le suivi est vérifié et non supposé : des statistiques de connexion ou d’avancement datées, des alertes quand un apprenant décroche, des relances tracées et une aide technique et pédagogique accessible. Quelques lignes bien tenues valent mieux qu’un tableau parfait mais vide.</t>
  </si>
  <si>
    <t xml:space="preserve">Suivi des apprenants à distance (exemple fictif)</t>
  </si>
  <si>
    <t xml:space="preserve">Douze stagiaires fictifs d’un parcours à distance de trois modules, au 22/10/2026. Seuil de relance de 7 jours et écart toléré de 20 points : valeurs inventées pour l’exemple.</t>
  </si>
  <si>
    <t xml:space="preserve">Le référentiel ne fixe aucun seuil de relance : c’est à votre organisme de le choisir et de le justifier (durée du module, rythme, public). Une relance est à faire dès que le nombre de jours sans connexion atteint le seuil. L’avancement attendu est une progression régulière entre la date de début et la date de fin prévue. Le nombre d’intervenants au-delà duquel un référent pédagogique est exigé sera fixé par un arrêté non publié à ce jour : aucun chiffre n’est indiqué ici. Dans cet exemple, 7 jours et 20 points sont des valeurs inventées : ne les reprenez pas.</t>
  </si>
  <si>
    <t xml:space="preserve">Management d’équipe à distance (3 modules)</t>
  </si>
  <si>
    <t xml:space="preserve">Responsable pédagogique de l’organisme fictif</t>
  </si>
  <si>
    <t xml:space="preserve">Stagiaire 01</t>
  </si>
  <si>
    <t xml:space="preserve">Module 1 : Les bases du management</t>
  </si>
  <si>
    <t xml:space="preserve">Stagiaire 02</t>
  </si>
  <si>
    <t xml:space="preserve">Stagiaire 03</t>
  </si>
  <si>
    <t xml:space="preserve">Relancé par e-mail le 16/10 ; appel prévu si aucune connexion avant le 23/10</t>
  </si>
  <si>
    <t xml:space="preserve">Stagiaire 04</t>
  </si>
  <si>
    <t xml:space="preserve">Jamais connecté : vérifier la réception de l’e-mail d’accès, puis appeler</t>
  </si>
  <si>
    <t xml:space="preserve">Stagiaire 05</t>
  </si>
  <si>
    <t xml:space="preserve">Module 2 : Animer et motiver</t>
  </si>
  <si>
    <t xml:space="preserve">Stagiaire 06</t>
  </si>
  <si>
    <t xml:space="preserve">Relance par e-mail à envoyer (7 jours sans connexion)</t>
  </si>
  <si>
    <t xml:space="preserve">Stagiaire 07</t>
  </si>
  <si>
    <t xml:space="preserve">Attestation de fin de module à envoyer</t>
  </si>
  <si>
    <t xml:space="preserve">Stagiaire 08</t>
  </si>
  <si>
    <t xml:space="preserve">Point individuel de 30 minutes avec le formateur ; plan de rattrapage avant le 26/10</t>
  </si>
  <si>
    <t xml:space="preserve">Stagiaire 09</t>
  </si>
  <si>
    <t xml:space="preserve">Troisième relance par téléphone ; vérifier l’accès (demande d’assistance du 21/10)</t>
  </si>
  <si>
    <t xml:space="preserve">Stagiaire 10</t>
  </si>
  <si>
    <t xml:space="preserve">Suspension signalée par l’entreprise, reprise annoncée le 02/11</t>
  </si>
  <si>
    <t xml:space="preserve">Stagiaire 11</t>
  </si>
  <si>
    <t xml:space="preserve">Module 3 : Piloter la performance</t>
  </si>
  <si>
    <t xml:space="preserve">Stagiaire 12</t>
  </si>
  <si>
    <t xml:space="preserve">Rendez-vous téléphonique avec la formatrice le 23/10</t>
  </si>
  <si>
    <t xml:space="preserve">Journal de l’assistance technique et pédagogique (exemple fictif)</t>
  </si>
  <si>
    <t xml:space="preserve">Huit demandes d’aide d’octobre 2026 : sept répondues (dont une réponse hors du délai visé de 24 heures, valeur inventée) et une sans réponse à la date du jour.</t>
  </si>
  <si>
    <t xml:space="preserve">Le référentiel ne fixe aucun délai de réponse : c’est à votre organisme de choisir le sien. Pour une formation en tout ou partie à distance, le document de travail rappelle qu’une assistance technique et pédagogique appropriée accompagne le bénéficiaire dans son parcours (article D. 6313-3-1 du code du travail). Dans cet exemple, 24 heures est une valeur inventée.</t>
  </si>
  <si>
    <t xml:space="preserve">Technique</t>
  </si>
  <si>
    <t xml:space="preserve">Messagerie de la plateforme</t>
  </si>
  <si>
    <t xml:space="preserve">La vidéo de la séquence 2 ne se lance pas</t>
  </si>
  <si>
    <t xml:space="preserve">Navigateur à mettre à jour ; lien de téléchargement direct de la vidéo envoyé, lecture confirmée</t>
  </si>
  <si>
    <t xml:space="preserve">Assistante de formation</t>
  </si>
  <si>
    <t xml:space="preserve">Oui</t>
  </si>
  <si>
    <t xml:space="preserve">Lien de téléchargement ajouté sous chaque vidéo</t>
  </si>
  <si>
    <t xml:space="preserve">Pédagogique</t>
  </si>
  <si>
    <t xml:space="preserve">E-mail</t>
  </si>
  <si>
    <t xml:space="preserve">Exercice 3 sur les objectifs SMART : consigne peu claire</t>
  </si>
  <si>
    <t xml:space="preserve">Explication par e-mail avec un exemple corrigé</t>
  </si>
  <si>
    <t xml:space="preserve">Formatrice</t>
  </si>
  <si>
    <t xml:space="preserve">Exemple corrigé ajouté à l’énoncé</t>
  </si>
  <si>
    <t xml:space="preserve">Téléphone</t>
  </si>
  <si>
    <t xml:space="preserve">Quiz bloqué à 90 %, validation impossible</t>
  </si>
  <si>
    <t xml:space="preserve">Quiz réinitialisé à distance, validation obtenue</t>
  </si>
  <si>
    <t xml:space="preserve">Responsable pédagogique</t>
  </si>
  <si>
    <t xml:space="preserve">Anomalie signalée à l’éditeur de la plateforme</t>
  </si>
  <si>
    <t xml:space="preserve">Forum</t>
  </si>
  <si>
    <t xml:space="preserve">Combien de temps prévoir chaque semaine ?</t>
  </si>
  <si>
    <t xml:space="preserve">Rythme conseillé précisé dans le forum</t>
  </si>
  <si>
    <t xml:space="preserve">Formateur</t>
  </si>
  <si>
    <t xml:space="preserve">Rythme conseillé ajouté au message de lancement de chaque module</t>
  </si>
  <si>
    <t xml:space="preserve">Plus de son sur les vidéos du module 2</t>
  </si>
  <si>
    <t xml:space="preserve">Fichier audio corrigé et remis en ligne</t>
  </si>
  <si>
    <t xml:space="preserve">Contrôle du son à chaque mise en ligne</t>
  </si>
  <si>
    <t xml:space="preserve">Je suis en retard, puis-je avoir un point avec la formatrice ?</t>
  </si>
  <si>
    <t xml:space="preserve">Rendez-vous téléphonique fixé au 23/10</t>
  </si>
  <si>
    <t xml:space="preserve">Non</t>
  </si>
  <si>
    <t xml:space="preserve">Résolution à confirmer après le rendez-vous</t>
  </si>
  <si>
    <t xml:space="preserve">Je n’arrive plus à accéder au module</t>
  </si>
  <si>
    <t xml:space="preserve">Réponse à envoyer aujourd’hui</t>
  </si>
  <si>
    <t xml:space="preserve">Visioconférence</t>
  </si>
  <si>
    <t xml:space="preserve">Question sur le cas pratique du module 3</t>
  </si>
  <si>
    <t xml:space="preserve">Réponse donnée en direct pendant la classe virtuelle</t>
  </si>
  <si>
    <t xml:space="preserve">Synthèse du suivi à distance (exemple fictif)</t>
  </si>
  <si>
    <t xml:space="preserve">Calculée à partir de l’exemple : un parcours terminé sur douze, trois relances à faire, deux retards d’avancement, un stagiaire suspendu.</t>
  </si>
  <si>
    <t xml:space="preserve">K-li-T · Modèle Qualiopi V10 · Listes déroulantes (modifiables)</t>
  </si>
  <si>
    <t xml:space="preserve">Ces listes alimentent les menus déroulants et certaines formules des autres onglets. Vous pouvez en modifier le contenu (ne supprimez pas de lignes).</t>
  </si>
  <si>
    <t xml:space="preserve">Nature de la demande</t>
  </si>
  <si>
    <t xml:space="preserve">Modules (à renseigner)</t>
  </si>
  <si>
    <t xml:space="preserve">Modules de l’exemple</t>
  </si>
  <si>
    <t xml:space="preserve">En cours</t>
  </si>
  <si>
    <t xml:space="preserve">Autre</t>
  </si>
</sst>
</file>

<file path=xl/styles.xml><?xml version="1.0" encoding="utf-8"?>
<styleSheet xmlns="http://schemas.openxmlformats.org/spreadsheetml/2006/main">
  <numFmts count="9">
    <numFmt numFmtId="164" formatCode="General"/>
    <numFmt numFmtId="165" formatCode="dd/mm/yyyy"/>
    <numFmt numFmtId="166" formatCode="General"/>
    <numFmt numFmtId="167" formatCode="0"/>
    <numFmt numFmtId="168" formatCode="0%"/>
    <numFmt numFmtId="169" formatCode="\+0;\-0;0"/>
    <numFmt numFmtId="170" formatCode="[h]:mm"/>
    <numFmt numFmtId="171" formatCode="0.0"/>
    <numFmt numFmtId="172" formatCode="dd/mm/yyyy\ hh:mm"/>
  </numFmts>
  <fonts count="14">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8"/>
      <color rgb="FF000000"/>
      <name val="Calibri"/>
      <family val="2"/>
    </font>
    <font>
      <sz val="10"/>
      <color rgb="FF000000"/>
      <name val="Calibri"/>
      <family val="2"/>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3" borderId="2" xfId="0" applyFont="true" applyBorder="true" applyAlignment="true" applyProtection="false">
      <alignment horizontal="center"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8" fillId="5" borderId="0" xfId="0" applyFont="true" applyBorder="true" applyAlignment="true" applyProtection="false">
      <alignment horizontal="general" vertical="top" textRotation="0" wrapText="true" indent="0" shrinkToFit="false"/>
      <protection locked="true" hidden="false"/>
    </xf>
    <xf numFmtId="167" fontId="10"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8"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8" fontId="6" fillId="3"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center" vertical="top" textRotation="0" wrapText="true" indent="0" shrinkToFit="false"/>
      <protection locked="true" hidden="false"/>
    </xf>
    <xf numFmtId="169" fontId="6" fillId="4" borderId="2" xfId="0" applyFont="true" applyBorder="true" applyAlignment="true" applyProtection="false">
      <alignment horizontal="center" vertical="top" textRotation="0" wrapText="true" indent="0" shrinkToFit="false"/>
      <protection locked="true" hidden="false"/>
    </xf>
    <xf numFmtId="170" fontId="6" fillId="3" borderId="2" xfId="0" applyFont="true" applyBorder="true" applyAlignment="true" applyProtection="false">
      <alignment horizontal="center"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71" fontId="10" fillId="4" borderId="2" xfId="0" applyFont="true" applyBorder="true" applyAlignment="true" applyProtection="false">
      <alignment horizontal="center" vertical="top" textRotation="0" wrapText="true" indent="0" shrinkToFit="false"/>
      <protection locked="true" hidden="false"/>
    </xf>
    <xf numFmtId="172" fontId="6" fillId="3" borderId="2" xfId="0" applyFont="true" applyBorder="true" applyAlignment="true" applyProtection="false">
      <alignment horizontal="center" vertical="top" textRotation="0" wrapText="true" indent="0" shrinkToFit="false"/>
      <protection locked="true" hidden="false"/>
    </xf>
    <xf numFmtId="171" fontId="6" fillId="4" borderId="2" xfId="0" applyFont="true" applyBorder="true" applyAlignment="true" applyProtection="false">
      <alignment horizontal="center"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7" fontId="10" fillId="4"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left"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9" fontId="10" fillId="4" borderId="2" xfId="0" applyFont="true" applyBorder="true" applyAlignment="true" applyProtection="false">
      <alignment horizontal="center" vertical="top" textRotation="0" wrapText="true" indent="0" shrinkToFit="false"/>
      <protection locked="true" hidden="false"/>
    </xf>
    <xf numFmtId="170"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name val="Arial"/>
        <charset val="1"/>
        <family val="0"/>
        <b val="1"/>
        <color rgb="FFB83E24"/>
      </font>
      <fill>
        <patternFill>
          <bgColor rgb="FFFBE6DF"/>
        </patternFill>
      </fill>
    </dxf>
    <dxf>
      <font>
        <name val="Arial"/>
        <charset val="1"/>
        <family val="0"/>
        <b val="1"/>
        <color rgb="FFB83E24"/>
      </font>
      <fill>
        <patternFill>
          <bgColor rgb="FFFDEFC8"/>
        </patternFill>
      </fill>
    </dxf>
    <dxf>
      <font>
        <name val="Arial"/>
        <charset val="1"/>
        <family val="0"/>
        <color rgb="FF1A1816"/>
      </font>
      <fill>
        <patternFill>
          <bgColor rgb="FFFDEFC8"/>
        </patternFill>
      </fill>
    </dxf>
    <dxf>
      <font>
        <name val="Arial"/>
        <charset val="1"/>
        <family val="0"/>
        <b val="1"/>
        <color rgb="FF137252"/>
      </font>
      <fill>
        <patternFill>
          <bgColor rgb="FFDCF1E9"/>
        </patternFill>
      </fill>
    </dxf>
    <dxf>
      <font>
        <name val="Arial"/>
        <charset val="1"/>
        <family val="0"/>
        <color rgb="FF1A1816"/>
      </font>
      <fill>
        <patternFill>
          <bgColor rgb="FFFFFFFF"/>
        </patternFill>
      </fill>
    </dxf>
    <dxf>
      <font>
        <name val="Arial"/>
        <charset val="1"/>
        <family val="0"/>
        <color rgb="FF5F5850"/>
      </font>
      <fill>
        <patternFill>
          <bgColor rgb="FFE6E0D6"/>
        </patternFill>
      </fill>
    </dxf>
    <dxf>
      <font>
        <name val="Arial"/>
        <charset val="1"/>
        <family val="0"/>
        <color rgb="FF1A1816"/>
      </font>
      <fill>
        <patternFill>
          <bgColor rgb="FFFBE6DF"/>
        </patternFill>
      </fill>
    </dxf>
    <dxf>
      <font>
        <name val="Arial"/>
        <charset val="1"/>
        <family val="0"/>
        <color rgb="FF1A1816"/>
      </font>
      <fill>
        <patternFill>
          <bgColor rgb="FFDCF1E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0C0C0"/>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AF7"/>
      <rgbColor rgb="FFE6E0D6"/>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Apprenants selon l’alerte</a:t>
            </a:r>
          </a:p>
        </c:rich>
      </c:tx>
      <c:overlay val="0"/>
      <c:spPr>
        <a:noFill/>
        <a:ln w="0">
          <a:noFill/>
        </a:ln>
      </c:spPr>
    </c:title>
    <c:autoTitleDeleted val="0"/>
    <c:plotArea>
      <c:barChart>
        <c:barDir val="bar"/>
        <c:grouping val="clustered"/>
        <c:varyColors val="0"/>
        <c:ser>
          <c:idx val="0"/>
          <c:order val="0"/>
          <c:tx>
            <c:strRef>
              <c:f>Synthèse!C26</c:f>
              <c:strCache>
                <c:ptCount val="1"/>
                <c:pt idx="0">
                  <c:v>Apprenants</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Synthèse!$B$27:$B$34</c:f>
              <c:strCache>
                <c:ptCount val="8"/>
                <c:pt idx="0">
                  <c:v>Suivi normal</c:v>
                </c:pt>
                <c:pt idx="1">
                  <c:v>Relancé, à suivre</c:v>
                </c:pt>
                <c:pt idx="2">
                  <c:v>Relance à faire</c:v>
                </c:pt>
                <c:pt idx="3">
                  <c:v>Retard d’avancement</c:v>
                </c:pt>
                <c:pt idx="4">
                  <c:v>Terminé</c:v>
                </c:pt>
                <c:pt idx="5">
                  <c:v>Suspendu</c:v>
                </c:pt>
                <c:pt idx="6">
                  <c:v>Abandon</c:v>
                </c:pt>
                <c:pt idx="7">
                  <c:v>À venir</c:v>
                </c:pt>
              </c:strCache>
            </c:strRef>
          </c:cat>
          <c:val>
            <c:numRef>
              <c:f>Synthèse!$C$27:$C$34</c:f>
              <c:numCache>
                <c:formatCode>General</c:formatCode>
                <c:ptCount val="8"/>
                <c:pt idx="0">
                  <c:v>0</c:v>
                </c:pt>
                <c:pt idx="1">
                  <c:v>0</c:v>
                </c:pt>
                <c:pt idx="2">
                  <c:v>0</c:v>
                </c:pt>
                <c:pt idx="3">
                  <c:v>0</c:v>
                </c:pt>
                <c:pt idx="4">
                  <c:v>0</c:v>
                </c:pt>
                <c:pt idx="5">
                  <c:v>0</c:v>
                </c:pt>
                <c:pt idx="6">
                  <c:v>0</c:v>
                </c:pt>
                <c:pt idx="7">
                  <c:v>0</c:v>
                </c:pt>
              </c:numCache>
            </c:numRef>
          </c:val>
        </c:ser>
        <c:gapWidth val="150"/>
        <c:overlap val="0"/>
        <c:axId val="1586325"/>
        <c:axId val="73513932"/>
      </c:barChart>
      <c:catAx>
        <c:axId val="1586325"/>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513932"/>
        <c:crosses val="autoZero"/>
        <c:auto val="1"/>
        <c:lblAlgn val="ctr"/>
        <c:lblOffset val="100"/>
        <c:noMultiLvlLbl val="0"/>
      </c:catAx>
      <c:valAx>
        <c:axId val="73513932"/>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86325"/>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Apprenants selon l’alerte</a:t>
            </a:r>
          </a:p>
        </c:rich>
      </c:tx>
      <c:overlay val="0"/>
      <c:spPr>
        <a:noFill/>
        <a:ln w="0">
          <a:noFill/>
        </a:ln>
      </c:spPr>
    </c:title>
    <c:autoTitleDeleted val="0"/>
    <c:plotArea>
      <c:barChart>
        <c:barDir val="bar"/>
        <c:grouping val="clustered"/>
        <c:varyColors val="0"/>
        <c:ser>
          <c:idx val="0"/>
          <c:order val="0"/>
          <c:tx>
            <c:strRef>
              <c:f>'Exemple synthèse'!C26</c:f>
              <c:strCache>
                <c:ptCount val="1"/>
                <c:pt idx="0">
                  <c:v>Apprenants</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synthèse'!$B$27:$B$34</c:f>
              <c:strCache>
                <c:ptCount val="8"/>
                <c:pt idx="0">
                  <c:v>Suivi normal</c:v>
                </c:pt>
                <c:pt idx="1">
                  <c:v>Relancé, à suivre</c:v>
                </c:pt>
                <c:pt idx="2">
                  <c:v>Relance à faire</c:v>
                </c:pt>
                <c:pt idx="3">
                  <c:v>Retard d’avancement</c:v>
                </c:pt>
                <c:pt idx="4">
                  <c:v>Terminé</c:v>
                </c:pt>
                <c:pt idx="5">
                  <c:v>Suspendu</c:v>
                </c:pt>
                <c:pt idx="6">
                  <c:v>Abandon</c:v>
                </c:pt>
                <c:pt idx="7">
                  <c:v>À venir</c:v>
                </c:pt>
              </c:strCache>
            </c:strRef>
          </c:cat>
          <c:val>
            <c:numRef>
              <c:f>'Exemple synthèse'!$C$27:$C$34</c:f>
              <c:numCache>
                <c:formatCode>General</c:formatCode>
                <c:ptCount val="8"/>
                <c:pt idx="0">
                  <c:v>4</c:v>
                </c:pt>
                <c:pt idx="1">
                  <c:v>1</c:v>
                </c:pt>
                <c:pt idx="2">
                  <c:v>3</c:v>
                </c:pt>
                <c:pt idx="3">
                  <c:v>2</c:v>
                </c:pt>
                <c:pt idx="4">
                  <c:v>1</c:v>
                </c:pt>
                <c:pt idx="5">
                  <c:v>1</c:v>
                </c:pt>
                <c:pt idx="6">
                  <c:v>0</c:v>
                </c:pt>
                <c:pt idx="7">
                  <c:v>0</c:v>
                </c:pt>
              </c:numCache>
            </c:numRef>
          </c:val>
        </c:ser>
        <c:gapWidth val="150"/>
        <c:overlap val="0"/>
        <c:axId val="54247712"/>
        <c:axId val="86492816"/>
      </c:barChart>
      <c:catAx>
        <c:axId val="54247712"/>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492816"/>
        <c:crosses val="autoZero"/>
        <c:auto val="1"/>
        <c:lblAlgn val="ctr"/>
        <c:lblOffset val="100"/>
        <c:noMultiLvlLbl val="0"/>
      </c:catAx>
      <c:valAx>
        <c:axId val="86492816"/>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247712"/>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25</xdr:row>
      <xdr:rowOff>0</xdr:rowOff>
    </xdr:from>
    <xdr:to>
      <xdr:col>7</xdr:col>
      <xdr:colOff>850680</xdr:colOff>
      <xdr:row>35</xdr:row>
      <xdr:rowOff>42120</xdr:rowOff>
    </xdr:to>
    <xdr:graphicFrame>
      <xdr:nvGraphicFramePr>
        <xdr:cNvPr id="0" name="Chart 1"/>
        <xdr:cNvGraphicFramePr/>
      </xdr:nvGraphicFramePr>
      <xdr:xfrm>
        <a:off x="5709240" y="6743880"/>
        <a:ext cx="3599640" cy="237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25</xdr:row>
      <xdr:rowOff>0</xdr:rowOff>
    </xdr:from>
    <xdr:to>
      <xdr:col>7</xdr:col>
      <xdr:colOff>850680</xdr:colOff>
      <xdr:row>35</xdr:row>
      <xdr:rowOff>42120</xdr:rowOff>
    </xdr:to>
    <xdr:graphicFrame>
      <xdr:nvGraphicFramePr>
        <xdr:cNvPr id="1" name="Chart 1"/>
        <xdr:cNvGraphicFramePr/>
      </xdr:nvGraphicFramePr>
      <xdr:xfrm>
        <a:off x="5709240" y="6743880"/>
        <a:ext cx="3599640" cy="237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43.5"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43.5" hidden="false" customHeight="true" outlineLevel="0" collapsed="false">
      <c r="B16" s="4" t="s">
        <v>11</v>
      </c>
    </row>
    <row r="17" customFormat="false" ht="30" hidden="false" customHeight="true" outlineLevel="0" collapsed="false">
      <c r="B17" s="4" t="s">
        <v>12</v>
      </c>
    </row>
    <row r="18" customFormat="false" ht="30" hidden="false" customHeight="true" outlineLevel="0" collapsed="false">
      <c r="B18" s="4" t="s">
        <v>13</v>
      </c>
    </row>
    <row r="19" customFormat="false" ht="30" hidden="false" customHeight="true" outlineLevel="0" collapsed="false">
      <c r="B19" s="4" t="s">
        <v>14</v>
      </c>
    </row>
    <row r="21" customFormat="false" ht="19.5" hidden="false" customHeight="true" outlineLevel="0" collapsed="false">
      <c r="B21" s="5" t="s">
        <v>15</v>
      </c>
    </row>
    <row r="22" customFormat="false" ht="30" hidden="false" customHeight="true" outlineLevel="0" collapsed="false">
      <c r="B22" s="4" t="s">
        <v>16</v>
      </c>
    </row>
    <row r="24" customFormat="false" ht="19.5" hidden="false" customHeight="true" outlineLevel="0" collapsed="false">
      <c r="B24" s="5" t="s">
        <v>17</v>
      </c>
    </row>
    <row r="25" customFormat="false" ht="18" hidden="false" customHeight="true" outlineLevel="0" collapsed="false">
      <c r="B25" s="6" t="s">
        <v>18</v>
      </c>
    </row>
    <row r="26" customFormat="false" ht="18" hidden="false" customHeight="true" outlineLevel="0" collapsed="false">
      <c r="B26" s="7" t="s">
        <v>19</v>
      </c>
    </row>
    <row r="27" customFormat="false" ht="18" hidden="false" customHeight="true" outlineLevel="0" collapsed="false">
      <c r="B27" s="8" t="s">
        <v>20</v>
      </c>
    </row>
    <row r="29" customFormat="false" ht="19.5" hidden="false" customHeight="true" outlineLevel="0" collapsed="false">
      <c r="B29" s="5" t="s">
        <v>21</v>
      </c>
    </row>
    <row r="30" customFormat="false" ht="30" hidden="false" customHeight="true" outlineLevel="0" collapsed="false">
      <c r="B30" s="4" t="s">
        <v>22</v>
      </c>
    </row>
    <row r="31" customFormat="false" ht="16.5" hidden="false" customHeight="true" outlineLevel="0" collapsed="false">
      <c r="B31" s="4" t="s">
        <v>23</v>
      </c>
    </row>
    <row r="32" customFormat="false" ht="16.5" hidden="false" customHeight="true" outlineLevel="0" collapsed="false">
      <c r="B32" s="4" t="s">
        <v>24</v>
      </c>
    </row>
    <row r="33" customFormat="false" ht="30" hidden="false" customHeight="true" outlineLevel="0" collapsed="false">
      <c r="B33" s="4" t="s">
        <v>25</v>
      </c>
    </row>
    <row r="34" customFormat="false" ht="16.5" hidden="false" customHeight="true" outlineLevel="0" collapsed="false">
      <c r="B34" s="4" t="s">
        <v>26</v>
      </c>
    </row>
    <row r="36" customFormat="false" ht="19.5" hidden="false" customHeight="true" outlineLevel="0" collapsed="false">
      <c r="B36" s="5" t="s">
        <v>27</v>
      </c>
    </row>
    <row r="37" customFormat="false" ht="16.5" hidden="false" customHeight="true" outlineLevel="0" collapsed="false">
      <c r="B37" s="4" t="s">
        <v>28</v>
      </c>
    </row>
    <row r="39" customFormat="false" ht="43.5" hidden="false" customHeight="true" outlineLevel="0" collapsed="false">
      <c r="B39" s="9" t="s">
        <v>29</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P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7"/>
    <col collapsed="false" customWidth="true" hidden="false" outlineLevel="0" max="3" min="3" style="0" width="24"/>
    <col collapsed="false" customWidth="true" hidden="false" outlineLevel="0" max="5" min="4" style="0" width="11"/>
    <col collapsed="false" customWidth="true" hidden="false" outlineLevel="0" max="8" min="6" style="0" width="12"/>
    <col collapsed="false" customWidth="true" hidden="false" outlineLevel="0" max="9" min="9" style="0" width="9"/>
    <col collapsed="false" customWidth="true" hidden="false" outlineLevel="0" max="12" min="10" style="0" width="10"/>
    <col collapsed="false" customWidth="true" hidden="false" outlineLevel="0" max="13" min="13" style="0" width="12"/>
    <col collapsed="false" customWidth="true" hidden="false" outlineLevel="0" max="14" min="14" style="0" width="13"/>
    <col collapsed="false" customWidth="true" hidden="false" outlineLevel="0" max="15" min="15" style="0" width="21"/>
    <col collapsed="false" customWidth="true" hidden="false" outlineLevel="0" max="16" min="16" style="0" width="44"/>
  </cols>
  <sheetData>
    <row r="1" customFormat="false" ht="21.75" hidden="false" customHeight="true" outlineLevel="0" collapsed="false">
      <c r="A1" s="1" t="s">
        <v>0</v>
      </c>
      <c r="B1" s="2"/>
      <c r="C1" s="2"/>
      <c r="D1" s="2"/>
      <c r="E1" s="2"/>
      <c r="F1" s="2"/>
      <c r="G1" s="2"/>
      <c r="H1" s="2"/>
      <c r="I1" s="2"/>
      <c r="J1" s="2"/>
      <c r="K1" s="2"/>
      <c r="L1" s="2"/>
      <c r="M1" s="2"/>
      <c r="N1" s="2"/>
      <c r="O1" s="2"/>
      <c r="P1" s="2"/>
    </row>
    <row r="2" customFormat="false" ht="25.5" hidden="false" customHeight="true" outlineLevel="0" collapsed="false">
      <c r="A2" s="3" t="s">
        <v>30</v>
      </c>
    </row>
    <row r="3" customFormat="false" ht="15" hidden="false" customHeight="false" outlineLevel="0" collapsed="false">
      <c r="A3" s="10" t="s">
        <v>31</v>
      </c>
    </row>
    <row r="4" customFormat="false" ht="15" hidden="false" customHeight="true" outlineLevel="0" collapsed="false">
      <c r="A4" s="11" t="s">
        <v>32</v>
      </c>
      <c r="B4" s="11"/>
      <c r="C4" s="11"/>
      <c r="D4" s="12" t="n">
        <f aca="true">TODAY()</f>
        <v>46317</v>
      </c>
      <c r="E4" s="12"/>
      <c r="F4" s="11" t="s">
        <v>33</v>
      </c>
      <c r="G4" s="11"/>
      <c r="H4" s="11"/>
      <c r="I4" s="11"/>
      <c r="J4" s="13" t="n">
        <f aca="false">COUNTA(B11:B50)</f>
        <v>0</v>
      </c>
      <c r="K4" s="13"/>
      <c r="L4" s="14" t="s">
        <v>34</v>
      </c>
      <c r="M4" s="14"/>
      <c r="N4" s="14"/>
      <c r="O4" s="14"/>
      <c r="P4" s="14"/>
    </row>
    <row r="5" customFormat="false" ht="30" hidden="false" customHeight="true" outlineLevel="0" collapsed="false">
      <c r="A5" s="11" t="s">
        <v>35</v>
      </c>
      <c r="B5" s="11"/>
      <c r="C5" s="11"/>
      <c r="D5" s="15"/>
      <c r="E5" s="15"/>
      <c r="F5" s="11" t="s">
        <v>36</v>
      </c>
      <c r="G5" s="11"/>
      <c r="H5" s="11"/>
      <c r="I5" s="11"/>
      <c r="J5" s="13" t="n">
        <f aca="false">COUNTIF(O11:O50,"Relance à faire")</f>
        <v>0</v>
      </c>
      <c r="K5" s="13"/>
      <c r="L5" s="14"/>
      <c r="M5" s="14"/>
      <c r="N5" s="14"/>
      <c r="O5" s="14"/>
      <c r="P5" s="14"/>
    </row>
    <row r="6" customFormat="false" ht="30" hidden="false" customHeight="true" outlineLevel="0" collapsed="false">
      <c r="A6" s="11" t="s">
        <v>37</v>
      </c>
      <c r="B6" s="11"/>
      <c r="C6" s="11"/>
      <c r="D6" s="15"/>
      <c r="E6" s="15"/>
      <c r="F6" s="11" t="s">
        <v>38</v>
      </c>
      <c r="G6" s="11"/>
      <c r="H6" s="11"/>
      <c r="I6" s="11"/>
      <c r="J6" s="13" t="n">
        <f aca="false">COUNTIF(O11:O50,"Retard d’avancement")</f>
        <v>0</v>
      </c>
      <c r="K6" s="13"/>
      <c r="L6" s="14"/>
      <c r="M6" s="14"/>
      <c r="N6" s="14"/>
      <c r="O6" s="14"/>
      <c r="P6" s="14"/>
    </row>
    <row r="7" customFormat="false" ht="19.5" hidden="false" customHeight="true" outlineLevel="0" collapsed="false">
      <c r="A7" s="11" t="s">
        <v>39</v>
      </c>
      <c r="B7" s="11"/>
      <c r="C7" s="11"/>
      <c r="D7" s="16"/>
      <c r="E7" s="16"/>
      <c r="F7" s="11" t="s">
        <v>40</v>
      </c>
      <c r="G7" s="11"/>
      <c r="H7" s="11"/>
      <c r="I7" s="11"/>
      <c r="J7" s="17" t="str">
        <f aca="false">IFERROR(AVERAGE(G11:G50),"")</f>
        <v/>
      </c>
      <c r="K7" s="17"/>
      <c r="L7" s="14"/>
      <c r="M7" s="14"/>
      <c r="N7" s="14"/>
      <c r="O7" s="14"/>
      <c r="P7" s="14"/>
    </row>
    <row r="8" customFormat="false" ht="19.5" hidden="false" customHeight="true" outlineLevel="0" collapsed="false">
      <c r="A8" s="11" t="s">
        <v>41</v>
      </c>
      <c r="B8" s="11"/>
      <c r="C8" s="11"/>
      <c r="D8" s="16"/>
      <c r="E8" s="16"/>
      <c r="F8" s="11" t="s">
        <v>42</v>
      </c>
      <c r="G8" s="11"/>
      <c r="H8" s="11"/>
      <c r="I8" s="11"/>
      <c r="J8" s="17" t="str">
        <f aca="false">IF(COUNTA(B11:B50)=0,"",COUNTIF(O11:O50,"Terminé")/COUNTA(B11:B50))</f>
        <v/>
      </c>
      <c r="K8" s="17"/>
      <c r="L8" s="14"/>
      <c r="M8" s="14"/>
      <c r="N8" s="14"/>
      <c r="O8" s="14"/>
      <c r="P8" s="14"/>
    </row>
    <row r="9" customFormat="false" ht="19.5" hidden="false" customHeight="true" outlineLevel="0" collapsed="false">
      <c r="A9" s="18" t="s">
        <v>43</v>
      </c>
      <c r="B9" s="18"/>
      <c r="C9" s="18"/>
      <c r="D9" s="18"/>
      <c r="E9" s="18"/>
      <c r="F9" s="19" t="s">
        <v>44</v>
      </c>
      <c r="G9" s="19"/>
      <c r="H9" s="19"/>
      <c r="I9" s="19"/>
      <c r="J9" s="19"/>
      <c r="K9" s="18" t="s">
        <v>45</v>
      </c>
      <c r="L9" s="18"/>
      <c r="M9" s="18"/>
      <c r="N9" s="19" t="s">
        <v>46</v>
      </c>
      <c r="O9" s="19"/>
      <c r="P9" s="19"/>
    </row>
    <row r="10" customFormat="false" ht="48" hidden="false" customHeight="true" outlineLevel="0" collapsed="false">
      <c r="A10" s="20" t="s">
        <v>47</v>
      </c>
      <c r="B10" s="20" t="s">
        <v>48</v>
      </c>
      <c r="C10" s="20" t="s">
        <v>49</v>
      </c>
      <c r="D10" s="20" t="s">
        <v>50</v>
      </c>
      <c r="E10" s="20" t="s">
        <v>51</v>
      </c>
      <c r="F10" s="20" t="s">
        <v>52</v>
      </c>
      <c r="G10" s="20" t="s">
        <v>53</v>
      </c>
      <c r="H10" s="20" t="s">
        <v>54</v>
      </c>
      <c r="I10" s="20" t="s">
        <v>55</v>
      </c>
      <c r="J10" s="20" t="s">
        <v>56</v>
      </c>
      <c r="K10" s="20" t="s">
        <v>57</v>
      </c>
      <c r="L10" s="20" t="s">
        <v>58</v>
      </c>
      <c r="M10" s="20" t="s">
        <v>59</v>
      </c>
      <c r="N10" s="20" t="s">
        <v>60</v>
      </c>
      <c r="O10" s="20" t="s">
        <v>61</v>
      </c>
      <c r="P10" s="20" t="s">
        <v>62</v>
      </c>
    </row>
    <row r="11" customFormat="false" ht="24" hidden="false" customHeight="true" outlineLevel="0" collapsed="false">
      <c r="A11" s="21" t="n">
        <v>1</v>
      </c>
      <c r="B11" s="16"/>
      <c r="C11" s="16"/>
      <c r="D11" s="22"/>
      <c r="E11" s="22"/>
      <c r="F11" s="22"/>
      <c r="G11" s="23"/>
      <c r="H11" s="24" t="str">
        <f aca="false">IF(OR(B11="",D11="",E11="",E11&lt;=D11),"",MAX(0,MIN(1,($D$4-D11)/(E11-D11))))</f>
        <v/>
      </c>
      <c r="I11" s="25" t="str">
        <f aca="false">IF(OR(G11="",H11=""),"",ROUND((G11-H11)*100,0))</f>
        <v/>
      </c>
      <c r="J11" s="26"/>
      <c r="K11" s="27" t="str">
        <f aca="false">IF(B11="","",IF(F11&lt;&gt;"",$D$4-F11,IF(AND(D11&lt;&gt;"",D11&lt;=$D$4),$D$4-D11,"")))</f>
        <v/>
      </c>
      <c r="L11" s="28"/>
      <c r="M11" s="22"/>
      <c r="N11" s="29"/>
      <c r="O11" s="30" t="str">
        <f aca="false">IF(B11="","",IF(OR(N11="Terminé",AND(G11&lt;&gt;"",G11&gt;=1)),"Terminé",IF(N11="Abandon","Abandon",IF(N11="Suspendu","Suspendu",IF($D$5="","Fixer le seuil",IF(AND(D11="",F11=""),"Dates à saisir",IF(AND(D11&lt;&gt;"",D11&gt;$D$4),"À venir",IF(AND(K11&lt;&gt;"",K11&gt;=$D$5),IF(AND(M11&lt;&gt;"",M11&gt;=IF(F11="",D11,F11),$D$4-M11&lt;$D$5),"Relancé, à suivre","Relance à faire"),IF(AND(I11&lt;&gt;"",$D$6&lt;&gt;"",I11&lt;-$D$6),"Retard d’avancement","Suivi normal")))))))))</f>
        <v/>
      </c>
      <c r="P11" s="16"/>
    </row>
    <row r="12" customFormat="false" ht="24" hidden="false" customHeight="true" outlineLevel="0" collapsed="false">
      <c r="A12" s="21" t="n">
        <v>2</v>
      </c>
      <c r="B12" s="16"/>
      <c r="C12" s="16"/>
      <c r="D12" s="22"/>
      <c r="E12" s="22"/>
      <c r="F12" s="22"/>
      <c r="G12" s="23"/>
      <c r="H12" s="24" t="str">
        <f aca="false">IF(OR(B12="",D12="",E12="",E12&lt;=D12),"",MAX(0,MIN(1,($D$4-D12)/(E12-D12))))</f>
        <v/>
      </c>
      <c r="I12" s="25" t="str">
        <f aca="false">IF(OR(G12="",H12=""),"",ROUND((G12-H12)*100,0))</f>
        <v/>
      </c>
      <c r="J12" s="26"/>
      <c r="K12" s="27" t="str">
        <f aca="false">IF(B12="","",IF(F12&lt;&gt;"",$D$4-F12,IF(AND(D12&lt;&gt;"",D12&lt;=$D$4),$D$4-D12,"")))</f>
        <v/>
      </c>
      <c r="L12" s="28"/>
      <c r="M12" s="22"/>
      <c r="N12" s="29"/>
      <c r="O12" s="30" t="str">
        <f aca="false">IF(B12="","",IF(OR(N12="Terminé",AND(G12&lt;&gt;"",G12&gt;=1)),"Terminé",IF(N12="Abandon","Abandon",IF(N12="Suspendu","Suspendu",IF($D$5="","Fixer le seuil",IF(AND(D12="",F12=""),"Dates à saisir",IF(AND(D12&lt;&gt;"",D12&gt;$D$4),"À venir",IF(AND(K12&lt;&gt;"",K12&gt;=$D$5),IF(AND(M12&lt;&gt;"",M12&gt;=IF(F12="",D12,F12),$D$4-M12&lt;$D$5),"Relancé, à suivre","Relance à faire"),IF(AND(I12&lt;&gt;"",$D$6&lt;&gt;"",I12&lt;-$D$6),"Retard d’avancement","Suivi normal")))))))))</f>
        <v/>
      </c>
      <c r="P12" s="16"/>
    </row>
    <row r="13" customFormat="false" ht="24" hidden="false" customHeight="true" outlineLevel="0" collapsed="false">
      <c r="A13" s="21" t="n">
        <v>3</v>
      </c>
      <c r="B13" s="16"/>
      <c r="C13" s="16"/>
      <c r="D13" s="22"/>
      <c r="E13" s="22"/>
      <c r="F13" s="22"/>
      <c r="G13" s="23"/>
      <c r="H13" s="24" t="str">
        <f aca="false">IF(OR(B13="",D13="",E13="",E13&lt;=D13),"",MAX(0,MIN(1,($D$4-D13)/(E13-D13))))</f>
        <v/>
      </c>
      <c r="I13" s="25" t="str">
        <f aca="false">IF(OR(G13="",H13=""),"",ROUND((G13-H13)*100,0))</f>
        <v/>
      </c>
      <c r="J13" s="26"/>
      <c r="K13" s="27" t="str">
        <f aca="false">IF(B13="","",IF(F13&lt;&gt;"",$D$4-F13,IF(AND(D13&lt;&gt;"",D13&lt;=$D$4),$D$4-D13,"")))</f>
        <v/>
      </c>
      <c r="L13" s="28"/>
      <c r="M13" s="22"/>
      <c r="N13" s="29"/>
      <c r="O13" s="30" t="str">
        <f aca="false">IF(B13="","",IF(OR(N13="Terminé",AND(G13&lt;&gt;"",G13&gt;=1)),"Terminé",IF(N13="Abandon","Abandon",IF(N13="Suspendu","Suspendu",IF($D$5="","Fixer le seuil",IF(AND(D13="",F13=""),"Dates à saisir",IF(AND(D13&lt;&gt;"",D13&gt;$D$4),"À venir",IF(AND(K13&lt;&gt;"",K13&gt;=$D$5),IF(AND(M13&lt;&gt;"",M13&gt;=IF(F13="",D13,F13),$D$4-M13&lt;$D$5),"Relancé, à suivre","Relance à faire"),IF(AND(I13&lt;&gt;"",$D$6&lt;&gt;"",I13&lt;-$D$6),"Retard d’avancement","Suivi normal")))))))))</f>
        <v/>
      </c>
      <c r="P13" s="16"/>
    </row>
    <row r="14" customFormat="false" ht="24" hidden="false" customHeight="true" outlineLevel="0" collapsed="false">
      <c r="A14" s="21" t="n">
        <v>4</v>
      </c>
      <c r="B14" s="16"/>
      <c r="C14" s="16"/>
      <c r="D14" s="22"/>
      <c r="E14" s="22"/>
      <c r="F14" s="22"/>
      <c r="G14" s="23"/>
      <c r="H14" s="24" t="str">
        <f aca="false">IF(OR(B14="",D14="",E14="",E14&lt;=D14),"",MAX(0,MIN(1,($D$4-D14)/(E14-D14))))</f>
        <v/>
      </c>
      <c r="I14" s="25" t="str">
        <f aca="false">IF(OR(G14="",H14=""),"",ROUND((G14-H14)*100,0))</f>
        <v/>
      </c>
      <c r="J14" s="26"/>
      <c r="K14" s="27" t="str">
        <f aca="false">IF(B14="","",IF(F14&lt;&gt;"",$D$4-F14,IF(AND(D14&lt;&gt;"",D14&lt;=$D$4),$D$4-D14,"")))</f>
        <v/>
      </c>
      <c r="L14" s="28"/>
      <c r="M14" s="22"/>
      <c r="N14" s="29"/>
      <c r="O14" s="30" t="str">
        <f aca="false">IF(B14="","",IF(OR(N14="Terminé",AND(G14&lt;&gt;"",G14&gt;=1)),"Terminé",IF(N14="Abandon","Abandon",IF(N14="Suspendu","Suspendu",IF($D$5="","Fixer le seuil",IF(AND(D14="",F14=""),"Dates à saisir",IF(AND(D14&lt;&gt;"",D14&gt;$D$4),"À venir",IF(AND(K14&lt;&gt;"",K14&gt;=$D$5),IF(AND(M14&lt;&gt;"",M14&gt;=IF(F14="",D14,F14),$D$4-M14&lt;$D$5),"Relancé, à suivre","Relance à faire"),IF(AND(I14&lt;&gt;"",$D$6&lt;&gt;"",I14&lt;-$D$6),"Retard d’avancement","Suivi normal")))))))))</f>
        <v/>
      </c>
      <c r="P14" s="16"/>
    </row>
    <row r="15" customFormat="false" ht="24" hidden="false" customHeight="true" outlineLevel="0" collapsed="false">
      <c r="A15" s="21" t="n">
        <v>5</v>
      </c>
      <c r="B15" s="16"/>
      <c r="C15" s="16"/>
      <c r="D15" s="22"/>
      <c r="E15" s="22"/>
      <c r="F15" s="22"/>
      <c r="G15" s="23"/>
      <c r="H15" s="24" t="str">
        <f aca="false">IF(OR(B15="",D15="",E15="",E15&lt;=D15),"",MAX(0,MIN(1,($D$4-D15)/(E15-D15))))</f>
        <v/>
      </c>
      <c r="I15" s="25" t="str">
        <f aca="false">IF(OR(G15="",H15=""),"",ROUND((G15-H15)*100,0))</f>
        <v/>
      </c>
      <c r="J15" s="26"/>
      <c r="K15" s="27" t="str">
        <f aca="false">IF(B15="","",IF(F15&lt;&gt;"",$D$4-F15,IF(AND(D15&lt;&gt;"",D15&lt;=$D$4),$D$4-D15,"")))</f>
        <v/>
      </c>
      <c r="L15" s="28"/>
      <c r="M15" s="22"/>
      <c r="N15" s="29"/>
      <c r="O15" s="30" t="str">
        <f aca="false">IF(B15="","",IF(OR(N15="Terminé",AND(G15&lt;&gt;"",G15&gt;=1)),"Terminé",IF(N15="Abandon","Abandon",IF(N15="Suspendu","Suspendu",IF($D$5="","Fixer le seuil",IF(AND(D15="",F15=""),"Dates à saisir",IF(AND(D15&lt;&gt;"",D15&gt;$D$4),"À venir",IF(AND(K15&lt;&gt;"",K15&gt;=$D$5),IF(AND(M15&lt;&gt;"",M15&gt;=IF(F15="",D15,F15),$D$4-M15&lt;$D$5),"Relancé, à suivre","Relance à faire"),IF(AND(I15&lt;&gt;"",$D$6&lt;&gt;"",I15&lt;-$D$6),"Retard d’avancement","Suivi normal")))))))))</f>
        <v/>
      </c>
      <c r="P15" s="16"/>
    </row>
    <row r="16" customFormat="false" ht="24" hidden="false" customHeight="true" outlineLevel="0" collapsed="false">
      <c r="A16" s="21" t="n">
        <v>6</v>
      </c>
      <c r="B16" s="16"/>
      <c r="C16" s="16"/>
      <c r="D16" s="22"/>
      <c r="E16" s="22"/>
      <c r="F16" s="22"/>
      <c r="G16" s="23"/>
      <c r="H16" s="24" t="str">
        <f aca="false">IF(OR(B16="",D16="",E16="",E16&lt;=D16),"",MAX(0,MIN(1,($D$4-D16)/(E16-D16))))</f>
        <v/>
      </c>
      <c r="I16" s="25" t="str">
        <f aca="false">IF(OR(G16="",H16=""),"",ROUND((G16-H16)*100,0))</f>
        <v/>
      </c>
      <c r="J16" s="26"/>
      <c r="K16" s="27" t="str">
        <f aca="false">IF(B16="","",IF(F16&lt;&gt;"",$D$4-F16,IF(AND(D16&lt;&gt;"",D16&lt;=$D$4),$D$4-D16,"")))</f>
        <v/>
      </c>
      <c r="L16" s="28"/>
      <c r="M16" s="22"/>
      <c r="N16" s="29"/>
      <c r="O16" s="30" t="str">
        <f aca="false">IF(B16="","",IF(OR(N16="Terminé",AND(G16&lt;&gt;"",G16&gt;=1)),"Terminé",IF(N16="Abandon","Abandon",IF(N16="Suspendu","Suspendu",IF($D$5="","Fixer le seuil",IF(AND(D16="",F16=""),"Dates à saisir",IF(AND(D16&lt;&gt;"",D16&gt;$D$4),"À venir",IF(AND(K16&lt;&gt;"",K16&gt;=$D$5),IF(AND(M16&lt;&gt;"",M16&gt;=IF(F16="",D16,F16),$D$4-M16&lt;$D$5),"Relancé, à suivre","Relance à faire"),IF(AND(I16&lt;&gt;"",$D$6&lt;&gt;"",I16&lt;-$D$6),"Retard d’avancement","Suivi normal")))))))))</f>
        <v/>
      </c>
      <c r="P16" s="16"/>
    </row>
    <row r="17" customFormat="false" ht="24" hidden="false" customHeight="true" outlineLevel="0" collapsed="false">
      <c r="A17" s="21" t="n">
        <v>7</v>
      </c>
      <c r="B17" s="16"/>
      <c r="C17" s="16"/>
      <c r="D17" s="22"/>
      <c r="E17" s="22"/>
      <c r="F17" s="22"/>
      <c r="G17" s="23"/>
      <c r="H17" s="24" t="str">
        <f aca="false">IF(OR(B17="",D17="",E17="",E17&lt;=D17),"",MAX(0,MIN(1,($D$4-D17)/(E17-D17))))</f>
        <v/>
      </c>
      <c r="I17" s="25" t="str">
        <f aca="false">IF(OR(G17="",H17=""),"",ROUND((G17-H17)*100,0))</f>
        <v/>
      </c>
      <c r="J17" s="26"/>
      <c r="K17" s="27" t="str">
        <f aca="false">IF(B17="","",IF(F17&lt;&gt;"",$D$4-F17,IF(AND(D17&lt;&gt;"",D17&lt;=$D$4),$D$4-D17,"")))</f>
        <v/>
      </c>
      <c r="L17" s="28"/>
      <c r="M17" s="22"/>
      <c r="N17" s="29"/>
      <c r="O17" s="30" t="str">
        <f aca="false">IF(B17="","",IF(OR(N17="Terminé",AND(G17&lt;&gt;"",G17&gt;=1)),"Terminé",IF(N17="Abandon","Abandon",IF(N17="Suspendu","Suspendu",IF($D$5="","Fixer le seuil",IF(AND(D17="",F17=""),"Dates à saisir",IF(AND(D17&lt;&gt;"",D17&gt;$D$4),"À venir",IF(AND(K17&lt;&gt;"",K17&gt;=$D$5),IF(AND(M17&lt;&gt;"",M17&gt;=IF(F17="",D17,F17),$D$4-M17&lt;$D$5),"Relancé, à suivre","Relance à faire"),IF(AND(I17&lt;&gt;"",$D$6&lt;&gt;"",I17&lt;-$D$6),"Retard d’avancement","Suivi normal")))))))))</f>
        <v/>
      </c>
      <c r="P17" s="16"/>
    </row>
    <row r="18" customFormat="false" ht="24" hidden="false" customHeight="true" outlineLevel="0" collapsed="false">
      <c r="A18" s="21" t="n">
        <v>8</v>
      </c>
      <c r="B18" s="16"/>
      <c r="C18" s="16"/>
      <c r="D18" s="22"/>
      <c r="E18" s="22"/>
      <c r="F18" s="22"/>
      <c r="G18" s="23"/>
      <c r="H18" s="24" t="str">
        <f aca="false">IF(OR(B18="",D18="",E18="",E18&lt;=D18),"",MAX(0,MIN(1,($D$4-D18)/(E18-D18))))</f>
        <v/>
      </c>
      <c r="I18" s="25" t="str">
        <f aca="false">IF(OR(G18="",H18=""),"",ROUND((G18-H18)*100,0))</f>
        <v/>
      </c>
      <c r="J18" s="26"/>
      <c r="K18" s="27" t="str">
        <f aca="false">IF(B18="","",IF(F18&lt;&gt;"",$D$4-F18,IF(AND(D18&lt;&gt;"",D18&lt;=$D$4),$D$4-D18,"")))</f>
        <v/>
      </c>
      <c r="L18" s="28"/>
      <c r="M18" s="22"/>
      <c r="N18" s="29"/>
      <c r="O18" s="30" t="str">
        <f aca="false">IF(B18="","",IF(OR(N18="Terminé",AND(G18&lt;&gt;"",G18&gt;=1)),"Terminé",IF(N18="Abandon","Abandon",IF(N18="Suspendu","Suspendu",IF($D$5="","Fixer le seuil",IF(AND(D18="",F18=""),"Dates à saisir",IF(AND(D18&lt;&gt;"",D18&gt;$D$4),"À venir",IF(AND(K18&lt;&gt;"",K18&gt;=$D$5),IF(AND(M18&lt;&gt;"",M18&gt;=IF(F18="",D18,F18),$D$4-M18&lt;$D$5),"Relancé, à suivre","Relance à faire"),IF(AND(I18&lt;&gt;"",$D$6&lt;&gt;"",I18&lt;-$D$6),"Retard d’avancement","Suivi normal")))))))))</f>
        <v/>
      </c>
      <c r="P18" s="16"/>
    </row>
    <row r="19" customFormat="false" ht="24" hidden="false" customHeight="true" outlineLevel="0" collapsed="false">
      <c r="A19" s="21" t="n">
        <v>9</v>
      </c>
      <c r="B19" s="16"/>
      <c r="C19" s="16"/>
      <c r="D19" s="22"/>
      <c r="E19" s="22"/>
      <c r="F19" s="22"/>
      <c r="G19" s="23"/>
      <c r="H19" s="24" t="str">
        <f aca="false">IF(OR(B19="",D19="",E19="",E19&lt;=D19),"",MAX(0,MIN(1,($D$4-D19)/(E19-D19))))</f>
        <v/>
      </c>
      <c r="I19" s="25" t="str">
        <f aca="false">IF(OR(G19="",H19=""),"",ROUND((G19-H19)*100,0))</f>
        <v/>
      </c>
      <c r="J19" s="26"/>
      <c r="K19" s="27" t="str">
        <f aca="false">IF(B19="","",IF(F19&lt;&gt;"",$D$4-F19,IF(AND(D19&lt;&gt;"",D19&lt;=$D$4),$D$4-D19,"")))</f>
        <v/>
      </c>
      <c r="L19" s="28"/>
      <c r="M19" s="22"/>
      <c r="N19" s="29"/>
      <c r="O19" s="30" t="str">
        <f aca="false">IF(B19="","",IF(OR(N19="Terminé",AND(G19&lt;&gt;"",G19&gt;=1)),"Terminé",IF(N19="Abandon","Abandon",IF(N19="Suspendu","Suspendu",IF($D$5="","Fixer le seuil",IF(AND(D19="",F19=""),"Dates à saisir",IF(AND(D19&lt;&gt;"",D19&gt;$D$4),"À venir",IF(AND(K19&lt;&gt;"",K19&gt;=$D$5),IF(AND(M19&lt;&gt;"",M19&gt;=IF(F19="",D19,F19),$D$4-M19&lt;$D$5),"Relancé, à suivre","Relance à faire"),IF(AND(I19&lt;&gt;"",$D$6&lt;&gt;"",I19&lt;-$D$6),"Retard d’avancement","Suivi normal")))))))))</f>
        <v/>
      </c>
      <c r="P19" s="16"/>
    </row>
    <row r="20" customFormat="false" ht="24" hidden="false" customHeight="true" outlineLevel="0" collapsed="false">
      <c r="A20" s="21" t="n">
        <v>10</v>
      </c>
      <c r="B20" s="16"/>
      <c r="C20" s="16"/>
      <c r="D20" s="22"/>
      <c r="E20" s="22"/>
      <c r="F20" s="22"/>
      <c r="G20" s="23"/>
      <c r="H20" s="24" t="str">
        <f aca="false">IF(OR(B20="",D20="",E20="",E20&lt;=D20),"",MAX(0,MIN(1,($D$4-D20)/(E20-D20))))</f>
        <v/>
      </c>
      <c r="I20" s="25" t="str">
        <f aca="false">IF(OR(G20="",H20=""),"",ROUND((G20-H20)*100,0))</f>
        <v/>
      </c>
      <c r="J20" s="26"/>
      <c r="K20" s="27" t="str">
        <f aca="false">IF(B20="","",IF(F20&lt;&gt;"",$D$4-F20,IF(AND(D20&lt;&gt;"",D20&lt;=$D$4),$D$4-D20,"")))</f>
        <v/>
      </c>
      <c r="L20" s="28"/>
      <c r="M20" s="22"/>
      <c r="N20" s="29"/>
      <c r="O20" s="30" t="str">
        <f aca="false">IF(B20="","",IF(OR(N20="Terminé",AND(G20&lt;&gt;"",G20&gt;=1)),"Terminé",IF(N20="Abandon","Abandon",IF(N20="Suspendu","Suspendu",IF($D$5="","Fixer le seuil",IF(AND(D20="",F20=""),"Dates à saisir",IF(AND(D20&lt;&gt;"",D20&gt;$D$4),"À venir",IF(AND(K20&lt;&gt;"",K20&gt;=$D$5),IF(AND(M20&lt;&gt;"",M20&gt;=IF(F20="",D20,F20),$D$4-M20&lt;$D$5),"Relancé, à suivre","Relance à faire"),IF(AND(I20&lt;&gt;"",$D$6&lt;&gt;"",I20&lt;-$D$6),"Retard d’avancement","Suivi normal")))))))))</f>
        <v/>
      </c>
      <c r="P20" s="16"/>
    </row>
    <row r="21" customFormat="false" ht="24" hidden="false" customHeight="true" outlineLevel="0" collapsed="false">
      <c r="A21" s="21" t="n">
        <v>11</v>
      </c>
      <c r="B21" s="16"/>
      <c r="C21" s="16"/>
      <c r="D21" s="22"/>
      <c r="E21" s="22"/>
      <c r="F21" s="22"/>
      <c r="G21" s="23"/>
      <c r="H21" s="24" t="str">
        <f aca="false">IF(OR(B21="",D21="",E21="",E21&lt;=D21),"",MAX(0,MIN(1,($D$4-D21)/(E21-D21))))</f>
        <v/>
      </c>
      <c r="I21" s="25" t="str">
        <f aca="false">IF(OR(G21="",H21=""),"",ROUND((G21-H21)*100,0))</f>
        <v/>
      </c>
      <c r="J21" s="26"/>
      <c r="K21" s="27" t="str">
        <f aca="false">IF(B21="","",IF(F21&lt;&gt;"",$D$4-F21,IF(AND(D21&lt;&gt;"",D21&lt;=$D$4),$D$4-D21,"")))</f>
        <v/>
      </c>
      <c r="L21" s="28"/>
      <c r="M21" s="22"/>
      <c r="N21" s="29"/>
      <c r="O21" s="30" t="str">
        <f aca="false">IF(B21="","",IF(OR(N21="Terminé",AND(G21&lt;&gt;"",G21&gt;=1)),"Terminé",IF(N21="Abandon","Abandon",IF(N21="Suspendu","Suspendu",IF($D$5="","Fixer le seuil",IF(AND(D21="",F21=""),"Dates à saisir",IF(AND(D21&lt;&gt;"",D21&gt;$D$4),"À venir",IF(AND(K21&lt;&gt;"",K21&gt;=$D$5),IF(AND(M21&lt;&gt;"",M21&gt;=IF(F21="",D21,F21),$D$4-M21&lt;$D$5),"Relancé, à suivre","Relance à faire"),IF(AND(I21&lt;&gt;"",$D$6&lt;&gt;"",I21&lt;-$D$6),"Retard d’avancement","Suivi normal")))))))))</f>
        <v/>
      </c>
      <c r="P21" s="16"/>
    </row>
    <row r="22" customFormat="false" ht="24" hidden="false" customHeight="true" outlineLevel="0" collapsed="false">
      <c r="A22" s="21" t="n">
        <v>12</v>
      </c>
      <c r="B22" s="16"/>
      <c r="C22" s="16"/>
      <c r="D22" s="22"/>
      <c r="E22" s="22"/>
      <c r="F22" s="22"/>
      <c r="G22" s="23"/>
      <c r="H22" s="24" t="str">
        <f aca="false">IF(OR(B22="",D22="",E22="",E22&lt;=D22),"",MAX(0,MIN(1,($D$4-D22)/(E22-D22))))</f>
        <v/>
      </c>
      <c r="I22" s="25" t="str">
        <f aca="false">IF(OR(G22="",H22=""),"",ROUND((G22-H22)*100,0))</f>
        <v/>
      </c>
      <c r="J22" s="26"/>
      <c r="K22" s="27" t="str">
        <f aca="false">IF(B22="","",IF(F22&lt;&gt;"",$D$4-F22,IF(AND(D22&lt;&gt;"",D22&lt;=$D$4),$D$4-D22,"")))</f>
        <v/>
      </c>
      <c r="L22" s="28"/>
      <c r="M22" s="22"/>
      <c r="N22" s="29"/>
      <c r="O22" s="30" t="str">
        <f aca="false">IF(B22="","",IF(OR(N22="Terminé",AND(G22&lt;&gt;"",G22&gt;=1)),"Terminé",IF(N22="Abandon","Abandon",IF(N22="Suspendu","Suspendu",IF($D$5="","Fixer le seuil",IF(AND(D22="",F22=""),"Dates à saisir",IF(AND(D22&lt;&gt;"",D22&gt;$D$4),"À venir",IF(AND(K22&lt;&gt;"",K22&gt;=$D$5),IF(AND(M22&lt;&gt;"",M22&gt;=IF(F22="",D22,F22),$D$4-M22&lt;$D$5),"Relancé, à suivre","Relance à faire"),IF(AND(I22&lt;&gt;"",$D$6&lt;&gt;"",I22&lt;-$D$6),"Retard d’avancement","Suivi normal")))))))))</f>
        <v/>
      </c>
      <c r="P22" s="16"/>
    </row>
    <row r="23" customFormat="false" ht="24" hidden="false" customHeight="true" outlineLevel="0" collapsed="false">
      <c r="A23" s="21" t="n">
        <v>13</v>
      </c>
      <c r="B23" s="16"/>
      <c r="C23" s="16"/>
      <c r="D23" s="22"/>
      <c r="E23" s="22"/>
      <c r="F23" s="22"/>
      <c r="G23" s="23"/>
      <c r="H23" s="24" t="str">
        <f aca="false">IF(OR(B23="",D23="",E23="",E23&lt;=D23),"",MAX(0,MIN(1,($D$4-D23)/(E23-D23))))</f>
        <v/>
      </c>
      <c r="I23" s="25" t="str">
        <f aca="false">IF(OR(G23="",H23=""),"",ROUND((G23-H23)*100,0))</f>
        <v/>
      </c>
      <c r="J23" s="26"/>
      <c r="K23" s="27" t="str">
        <f aca="false">IF(B23="","",IF(F23&lt;&gt;"",$D$4-F23,IF(AND(D23&lt;&gt;"",D23&lt;=$D$4),$D$4-D23,"")))</f>
        <v/>
      </c>
      <c r="L23" s="28"/>
      <c r="M23" s="22"/>
      <c r="N23" s="29"/>
      <c r="O23" s="30" t="str">
        <f aca="false">IF(B23="","",IF(OR(N23="Terminé",AND(G23&lt;&gt;"",G23&gt;=1)),"Terminé",IF(N23="Abandon","Abandon",IF(N23="Suspendu","Suspendu",IF($D$5="","Fixer le seuil",IF(AND(D23="",F23=""),"Dates à saisir",IF(AND(D23&lt;&gt;"",D23&gt;$D$4),"À venir",IF(AND(K23&lt;&gt;"",K23&gt;=$D$5),IF(AND(M23&lt;&gt;"",M23&gt;=IF(F23="",D23,F23),$D$4-M23&lt;$D$5),"Relancé, à suivre","Relance à faire"),IF(AND(I23&lt;&gt;"",$D$6&lt;&gt;"",I23&lt;-$D$6),"Retard d’avancement","Suivi normal")))))))))</f>
        <v/>
      </c>
      <c r="P23" s="16"/>
    </row>
    <row r="24" customFormat="false" ht="24" hidden="false" customHeight="true" outlineLevel="0" collapsed="false">
      <c r="A24" s="21" t="n">
        <v>14</v>
      </c>
      <c r="B24" s="16"/>
      <c r="C24" s="16"/>
      <c r="D24" s="22"/>
      <c r="E24" s="22"/>
      <c r="F24" s="22"/>
      <c r="G24" s="23"/>
      <c r="H24" s="24" t="str">
        <f aca="false">IF(OR(B24="",D24="",E24="",E24&lt;=D24),"",MAX(0,MIN(1,($D$4-D24)/(E24-D24))))</f>
        <v/>
      </c>
      <c r="I24" s="25" t="str">
        <f aca="false">IF(OR(G24="",H24=""),"",ROUND((G24-H24)*100,0))</f>
        <v/>
      </c>
      <c r="J24" s="26"/>
      <c r="K24" s="27" t="str">
        <f aca="false">IF(B24="","",IF(F24&lt;&gt;"",$D$4-F24,IF(AND(D24&lt;&gt;"",D24&lt;=$D$4),$D$4-D24,"")))</f>
        <v/>
      </c>
      <c r="L24" s="28"/>
      <c r="M24" s="22"/>
      <c r="N24" s="29"/>
      <c r="O24" s="30" t="str">
        <f aca="false">IF(B24="","",IF(OR(N24="Terminé",AND(G24&lt;&gt;"",G24&gt;=1)),"Terminé",IF(N24="Abandon","Abandon",IF(N24="Suspendu","Suspendu",IF($D$5="","Fixer le seuil",IF(AND(D24="",F24=""),"Dates à saisir",IF(AND(D24&lt;&gt;"",D24&gt;$D$4),"À venir",IF(AND(K24&lt;&gt;"",K24&gt;=$D$5),IF(AND(M24&lt;&gt;"",M24&gt;=IF(F24="",D24,F24),$D$4-M24&lt;$D$5),"Relancé, à suivre","Relance à faire"),IF(AND(I24&lt;&gt;"",$D$6&lt;&gt;"",I24&lt;-$D$6),"Retard d’avancement","Suivi normal")))))))))</f>
        <v/>
      </c>
      <c r="P24" s="16"/>
    </row>
    <row r="25" customFormat="false" ht="24" hidden="false" customHeight="true" outlineLevel="0" collapsed="false">
      <c r="A25" s="21" t="n">
        <v>15</v>
      </c>
      <c r="B25" s="16"/>
      <c r="C25" s="16"/>
      <c r="D25" s="22"/>
      <c r="E25" s="22"/>
      <c r="F25" s="22"/>
      <c r="G25" s="23"/>
      <c r="H25" s="24" t="str">
        <f aca="false">IF(OR(B25="",D25="",E25="",E25&lt;=D25),"",MAX(0,MIN(1,($D$4-D25)/(E25-D25))))</f>
        <v/>
      </c>
      <c r="I25" s="25" t="str">
        <f aca="false">IF(OR(G25="",H25=""),"",ROUND((G25-H25)*100,0))</f>
        <v/>
      </c>
      <c r="J25" s="26"/>
      <c r="K25" s="27" t="str">
        <f aca="false">IF(B25="","",IF(F25&lt;&gt;"",$D$4-F25,IF(AND(D25&lt;&gt;"",D25&lt;=$D$4),$D$4-D25,"")))</f>
        <v/>
      </c>
      <c r="L25" s="28"/>
      <c r="M25" s="22"/>
      <c r="N25" s="29"/>
      <c r="O25" s="30" t="str">
        <f aca="false">IF(B25="","",IF(OR(N25="Terminé",AND(G25&lt;&gt;"",G25&gt;=1)),"Terminé",IF(N25="Abandon","Abandon",IF(N25="Suspendu","Suspendu",IF($D$5="","Fixer le seuil",IF(AND(D25="",F25=""),"Dates à saisir",IF(AND(D25&lt;&gt;"",D25&gt;$D$4),"À venir",IF(AND(K25&lt;&gt;"",K25&gt;=$D$5),IF(AND(M25&lt;&gt;"",M25&gt;=IF(F25="",D25,F25),$D$4-M25&lt;$D$5),"Relancé, à suivre","Relance à faire"),IF(AND(I25&lt;&gt;"",$D$6&lt;&gt;"",I25&lt;-$D$6),"Retard d’avancement","Suivi normal")))))))))</f>
        <v/>
      </c>
      <c r="P25" s="16"/>
    </row>
    <row r="26" customFormat="false" ht="24" hidden="false" customHeight="true" outlineLevel="0" collapsed="false">
      <c r="A26" s="21" t="n">
        <v>16</v>
      </c>
      <c r="B26" s="16"/>
      <c r="C26" s="16"/>
      <c r="D26" s="22"/>
      <c r="E26" s="22"/>
      <c r="F26" s="22"/>
      <c r="G26" s="23"/>
      <c r="H26" s="24" t="str">
        <f aca="false">IF(OR(B26="",D26="",E26="",E26&lt;=D26),"",MAX(0,MIN(1,($D$4-D26)/(E26-D26))))</f>
        <v/>
      </c>
      <c r="I26" s="25" t="str">
        <f aca="false">IF(OR(G26="",H26=""),"",ROUND((G26-H26)*100,0))</f>
        <v/>
      </c>
      <c r="J26" s="26"/>
      <c r="K26" s="27" t="str">
        <f aca="false">IF(B26="","",IF(F26&lt;&gt;"",$D$4-F26,IF(AND(D26&lt;&gt;"",D26&lt;=$D$4),$D$4-D26,"")))</f>
        <v/>
      </c>
      <c r="L26" s="28"/>
      <c r="M26" s="22"/>
      <c r="N26" s="29"/>
      <c r="O26" s="30" t="str">
        <f aca="false">IF(B26="","",IF(OR(N26="Terminé",AND(G26&lt;&gt;"",G26&gt;=1)),"Terminé",IF(N26="Abandon","Abandon",IF(N26="Suspendu","Suspendu",IF($D$5="","Fixer le seuil",IF(AND(D26="",F26=""),"Dates à saisir",IF(AND(D26&lt;&gt;"",D26&gt;$D$4),"À venir",IF(AND(K26&lt;&gt;"",K26&gt;=$D$5),IF(AND(M26&lt;&gt;"",M26&gt;=IF(F26="",D26,F26),$D$4-M26&lt;$D$5),"Relancé, à suivre","Relance à faire"),IF(AND(I26&lt;&gt;"",$D$6&lt;&gt;"",I26&lt;-$D$6),"Retard d’avancement","Suivi normal")))))))))</f>
        <v/>
      </c>
      <c r="P26" s="16"/>
    </row>
    <row r="27" customFormat="false" ht="24" hidden="false" customHeight="true" outlineLevel="0" collapsed="false">
      <c r="A27" s="21" t="n">
        <v>17</v>
      </c>
      <c r="B27" s="16"/>
      <c r="C27" s="16"/>
      <c r="D27" s="22"/>
      <c r="E27" s="22"/>
      <c r="F27" s="22"/>
      <c r="G27" s="23"/>
      <c r="H27" s="24" t="str">
        <f aca="false">IF(OR(B27="",D27="",E27="",E27&lt;=D27),"",MAX(0,MIN(1,($D$4-D27)/(E27-D27))))</f>
        <v/>
      </c>
      <c r="I27" s="25" t="str">
        <f aca="false">IF(OR(G27="",H27=""),"",ROUND((G27-H27)*100,0))</f>
        <v/>
      </c>
      <c r="J27" s="26"/>
      <c r="K27" s="27" t="str">
        <f aca="false">IF(B27="","",IF(F27&lt;&gt;"",$D$4-F27,IF(AND(D27&lt;&gt;"",D27&lt;=$D$4),$D$4-D27,"")))</f>
        <v/>
      </c>
      <c r="L27" s="28"/>
      <c r="M27" s="22"/>
      <c r="N27" s="29"/>
      <c r="O27" s="30" t="str">
        <f aca="false">IF(B27="","",IF(OR(N27="Terminé",AND(G27&lt;&gt;"",G27&gt;=1)),"Terminé",IF(N27="Abandon","Abandon",IF(N27="Suspendu","Suspendu",IF($D$5="","Fixer le seuil",IF(AND(D27="",F27=""),"Dates à saisir",IF(AND(D27&lt;&gt;"",D27&gt;$D$4),"À venir",IF(AND(K27&lt;&gt;"",K27&gt;=$D$5),IF(AND(M27&lt;&gt;"",M27&gt;=IF(F27="",D27,F27),$D$4-M27&lt;$D$5),"Relancé, à suivre","Relance à faire"),IF(AND(I27&lt;&gt;"",$D$6&lt;&gt;"",I27&lt;-$D$6),"Retard d’avancement","Suivi normal")))))))))</f>
        <v/>
      </c>
      <c r="P27" s="16"/>
    </row>
    <row r="28" customFormat="false" ht="24" hidden="false" customHeight="true" outlineLevel="0" collapsed="false">
      <c r="A28" s="21" t="n">
        <v>18</v>
      </c>
      <c r="B28" s="16"/>
      <c r="C28" s="16"/>
      <c r="D28" s="22"/>
      <c r="E28" s="22"/>
      <c r="F28" s="22"/>
      <c r="G28" s="23"/>
      <c r="H28" s="24" t="str">
        <f aca="false">IF(OR(B28="",D28="",E28="",E28&lt;=D28),"",MAX(0,MIN(1,($D$4-D28)/(E28-D28))))</f>
        <v/>
      </c>
      <c r="I28" s="25" t="str">
        <f aca="false">IF(OR(G28="",H28=""),"",ROUND((G28-H28)*100,0))</f>
        <v/>
      </c>
      <c r="J28" s="26"/>
      <c r="K28" s="27" t="str">
        <f aca="false">IF(B28="","",IF(F28&lt;&gt;"",$D$4-F28,IF(AND(D28&lt;&gt;"",D28&lt;=$D$4),$D$4-D28,"")))</f>
        <v/>
      </c>
      <c r="L28" s="28"/>
      <c r="M28" s="22"/>
      <c r="N28" s="29"/>
      <c r="O28" s="30" t="str">
        <f aca="false">IF(B28="","",IF(OR(N28="Terminé",AND(G28&lt;&gt;"",G28&gt;=1)),"Terminé",IF(N28="Abandon","Abandon",IF(N28="Suspendu","Suspendu",IF($D$5="","Fixer le seuil",IF(AND(D28="",F28=""),"Dates à saisir",IF(AND(D28&lt;&gt;"",D28&gt;$D$4),"À venir",IF(AND(K28&lt;&gt;"",K28&gt;=$D$5),IF(AND(M28&lt;&gt;"",M28&gt;=IF(F28="",D28,F28),$D$4-M28&lt;$D$5),"Relancé, à suivre","Relance à faire"),IF(AND(I28&lt;&gt;"",$D$6&lt;&gt;"",I28&lt;-$D$6),"Retard d’avancement","Suivi normal")))))))))</f>
        <v/>
      </c>
      <c r="P28" s="16"/>
    </row>
    <row r="29" customFormat="false" ht="24" hidden="false" customHeight="true" outlineLevel="0" collapsed="false">
      <c r="A29" s="21" t="n">
        <v>19</v>
      </c>
      <c r="B29" s="16"/>
      <c r="C29" s="16"/>
      <c r="D29" s="22"/>
      <c r="E29" s="22"/>
      <c r="F29" s="22"/>
      <c r="G29" s="23"/>
      <c r="H29" s="24" t="str">
        <f aca="false">IF(OR(B29="",D29="",E29="",E29&lt;=D29),"",MAX(0,MIN(1,($D$4-D29)/(E29-D29))))</f>
        <v/>
      </c>
      <c r="I29" s="25" t="str">
        <f aca="false">IF(OR(G29="",H29=""),"",ROUND((G29-H29)*100,0))</f>
        <v/>
      </c>
      <c r="J29" s="26"/>
      <c r="K29" s="27" t="str">
        <f aca="false">IF(B29="","",IF(F29&lt;&gt;"",$D$4-F29,IF(AND(D29&lt;&gt;"",D29&lt;=$D$4),$D$4-D29,"")))</f>
        <v/>
      </c>
      <c r="L29" s="28"/>
      <c r="M29" s="22"/>
      <c r="N29" s="29"/>
      <c r="O29" s="30" t="str">
        <f aca="false">IF(B29="","",IF(OR(N29="Terminé",AND(G29&lt;&gt;"",G29&gt;=1)),"Terminé",IF(N29="Abandon","Abandon",IF(N29="Suspendu","Suspendu",IF($D$5="","Fixer le seuil",IF(AND(D29="",F29=""),"Dates à saisir",IF(AND(D29&lt;&gt;"",D29&gt;$D$4),"À venir",IF(AND(K29&lt;&gt;"",K29&gt;=$D$5),IF(AND(M29&lt;&gt;"",M29&gt;=IF(F29="",D29,F29),$D$4-M29&lt;$D$5),"Relancé, à suivre","Relance à faire"),IF(AND(I29&lt;&gt;"",$D$6&lt;&gt;"",I29&lt;-$D$6),"Retard d’avancement","Suivi normal")))))))))</f>
        <v/>
      </c>
      <c r="P29" s="16"/>
    </row>
    <row r="30" customFormat="false" ht="24" hidden="false" customHeight="true" outlineLevel="0" collapsed="false">
      <c r="A30" s="21" t="n">
        <v>20</v>
      </c>
      <c r="B30" s="16"/>
      <c r="C30" s="16"/>
      <c r="D30" s="22"/>
      <c r="E30" s="22"/>
      <c r="F30" s="22"/>
      <c r="G30" s="23"/>
      <c r="H30" s="24" t="str">
        <f aca="false">IF(OR(B30="",D30="",E30="",E30&lt;=D30),"",MAX(0,MIN(1,($D$4-D30)/(E30-D30))))</f>
        <v/>
      </c>
      <c r="I30" s="25" t="str">
        <f aca="false">IF(OR(G30="",H30=""),"",ROUND((G30-H30)*100,0))</f>
        <v/>
      </c>
      <c r="J30" s="26"/>
      <c r="K30" s="27" t="str">
        <f aca="false">IF(B30="","",IF(F30&lt;&gt;"",$D$4-F30,IF(AND(D30&lt;&gt;"",D30&lt;=$D$4),$D$4-D30,"")))</f>
        <v/>
      </c>
      <c r="L30" s="28"/>
      <c r="M30" s="22"/>
      <c r="N30" s="29"/>
      <c r="O30" s="30" t="str">
        <f aca="false">IF(B30="","",IF(OR(N30="Terminé",AND(G30&lt;&gt;"",G30&gt;=1)),"Terminé",IF(N30="Abandon","Abandon",IF(N30="Suspendu","Suspendu",IF($D$5="","Fixer le seuil",IF(AND(D30="",F30=""),"Dates à saisir",IF(AND(D30&lt;&gt;"",D30&gt;$D$4),"À venir",IF(AND(K30&lt;&gt;"",K30&gt;=$D$5),IF(AND(M30&lt;&gt;"",M30&gt;=IF(F30="",D30,F30),$D$4-M30&lt;$D$5),"Relancé, à suivre","Relance à faire"),IF(AND(I30&lt;&gt;"",$D$6&lt;&gt;"",I30&lt;-$D$6),"Retard d’avancement","Suivi normal")))))))))</f>
        <v/>
      </c>
      <c r="P30" s="16"/>
    </row>
    <row r="31" customFormat="false" ht="24" hidden="false" customHeight="true" outlineLevel="0" collapsed="false">
      <c r="A31" s="21" t="n">
        <v>21</v>
      </c>
      <c r="B31" s="16"/>
      <c r="C31" s="16"/>
      <c r="D31" s="22"/>
      <c r="E31" s="22"/>
      <c r="F31" s="22"/>
      <c r="G31" s="23"/>
      <c r="H31" s="24" t="str">
        <f aca="false">IF(OR(B31="",D31="",E31="",E31&lt;=D31),"",MAX(0,MIN(1,($D$4-D31)/(E31-D31))))</f>
        <v/>
      </c>
      <c r="I31" s="25" t="str">
        <f aca="false">IF(OR(G31="",H31=""),"",ROUND((G31-H31)*100,0))</f>
        <v/>
      </c>
      <c r="J31" s="26"/>
      <c r="K31" s="27" t="str">
        <f aca="false">IF(B31="","",IF(F31&lt;&gt;"",$D$4-F31,IF(AND(D31&lt;&gt;"",D31&lt;=$D$4),$D$4-D31,"")))</f>
        <v/>
      </c>
      <c r="L31" s="28"/>
      <c r="M31" s="22"/>
      <c r="N31" s="29"/>
      <c r="O31" s="30" t="str">
        <f aca="false">IF(B31="","",IF(OR(N31="Terminé",AND(G31&lt;&gt;"",G31&gt;=1)),"Terminé",IF(N31="Abandon","Abandon",IF(N31="Suspendu","Suspendu",IF($D$5="","Fixer le seuil",IF(AND(D31="",F31=""),"Dates à saisir",IF(AND(D31&lt;&gt;"",D31&gt;$D$4),"À venir",IF(AND(K31&lt;&gt;"",K31&gt;=$D$5),IF(AND(M31&lt;&gt;"",M31&gt;=IF(F31="",D31,F31),$D$4-M31&lt;$D$5),"Relancé, à suivre","Relance à faire"),IF(AND(I31&lt;&gt;"",$D$6&lt;&gt;"",I31&lt;-$D$6),"Retard d’avancement","Suivi normal")))))))))</f>
        <v/>
      </c>
      <c r="P31" s="16"/>
    </row>
    <row r="32" customFormat="false" ht="24" hidden="false" customHeight="true" outlineLevel="0" collapsed="false">
      <c r="A32" s="21" t="n">
        <v>22</v>
      </c>
      <c r="B32" s="16"/>
      <c r="C32" s="16"/>
      <c r="D32" s="22"/>
      <c r="E32" s="22"/>
      <c r="F32" s="22"/>
      <c r="G32" s="23"/>
      <c r="H32" s="24" t="str">
        <f aca="false">IF(OR(B32="",D32="",E32="",E32&lt;=D32),"",MAX(0,MIN(1,($D$4-D32)/(E32-D32))))</f>
        <v/>
      </c>
      <c r="I32" s="25" t="str">
        <f aca="false">IF(OR(G32="",H32=""),"",ROUND((G32-H32)*100,0))</f>
        <v/>
      </c>
      <c r="J32" s="26"/>
      <c r="K32" s="27" t="str">
        <f aca="false">IF(B32="","",IF(F32&lt;&gt;"",$D$4-F32,IF(AND(D32&lt;&gt;"",D32&lt;=$D$4),$D$4-D32,"")))</f>
        <v/>
      </c>
      <c r="L32" s="28"/>
      <c r="M32" s="22"/>
      <c r="N32" s="29"/>
      <c r="O32" s="30" t="str">
        <f aca="false">IF(B32="","",IF(OR(N32="Terminé",AND(G32&lt;&gt;"",G32&gt;=1)),"Terminé",IF(N32="Abandon","Abandon",IF(N32="Suspendu","Suspendu",IF($D$5="","Fixer le seuil",IF(AND(D32="",F32=""),"Dates à saisir",IF(AND(D32&lt;&gt;"",D32&gt;$D$4),"À venir",IF(AND(K32&lt;&gt;"",K32&gt;=$D$5),IF(AND(M32&lt;&gt;"",M32&gt;=IF(F32="",D32,F32),$D$4-M32&lt;$D$5),"Relancé, à suivre","Relance à faire"),IF(AND(I32&lt;&gt;"",$D$6&lt;&gt;"",I32&lt;-$D$6),"Retard d’avancement","Suivi normal")))))))))</f>
        <v/>
      </c>
      <c r="P32" s="16"/>
    </row>
    <row r="33" customFormat="false" ht="24" hidden="false" customHeight="true" outlineLevel="0" collapsed="false">
      <c r="A33" s="21" t="n">
        <v>23</v>
      </c>
      <c r="B33" s="16"/>
      <c r="C33" s="16"/>
      <c r="D33" s="22"/>
      <c r="E33" s="22"/>
      <c r="F33" s="22"/>
      <c r="G33" s="23"/>
      <c r="H33" s="24" t="str">
        <f aca="false">IF(OR(B33="",D33="",E33="",E33&lt;=D33),"",MAX(0,MIN(1,($D$4-D33)/(E33-D33))))</f>
        <v/>
      </c>
      <c r="I33" s="25" t="str">
        <f aca="false">IF(OR(G33="",H33=""),"",ROUND((G33-H33)*100,0))</f>
        <v/>
      </c>
      <c r="J33" s="26"/>
      <c r="K33" s="27" t="str">
        <f aca="false">IF(B33="","",IF(F33&lt;&gt;"",$D$4-F33,IF(AND(D33&lt;&gt;"",D33&lt;=$D$4),$D$4-D33,"")))</f>
        <v/>
      </c>
      <c r="L33" s="28"/>
      <c r="M33" s="22"/>
      <c r="N33" s="29"/>
      <c r="O33" s="30" t="str">
        <f aca="false">IF(B33="","",IF(OR(N33="Terminé",AND(G33&lt;&gt;"",G33&gt;=1)),"Terminé",IF(N33="Abandon","Abandon",IF(N33="Suspendu","Suspendu",IF($D$5="","Fixer le seuil",IF(AND(D33="",F33=""),"Dates à saisir",IF(AND(D33&lt;&gt;"",D33&gt;$D$4),"À venir",IF(AND(K33&lt;&gt;"",K33&gt;=$D$5),IF(AND(M33&lt;&gt;"",M33&gt;=IF(F33="",D33,F33),$D$4-M33&lt;$D$5),"Relancé, à suivre","Relance à faire"),IF(AND(I33&lt;&gt;"",$D$6&lt;&gt;"",I33&lt;-$D$6),"Retard d’avancement","Suivi normal")))))))))</f>
        <v/>
      </c>
      <c r="P33" s="16"/>
    </row>
    <row r="34" customFormat="false" ht="24" hidden="false" customHeight="true" outlineLevel="0" collapsed="false">
      <c r="A34" s="21" t="n">
        <v>24</v>
      </c>
      <c r="B34" s="16"/>
      <c r="C34" s="16"/>
      <c r="D34" s="22"/>
      <c r="E34" s="22"/>
      <c r="F34" s="22"/>
      <c r="G34" s="23"/>
      <c r="H34" s="24" t="str">
        <f aca="false">IF(OR(B34="",D34="",E34="",E34&lt;=D34),"",MAX(0,MIN(1,($D$4-D34)/(E34-D34))))</f>
        <v/>
      </c>
      <c r="I34" s="25" t="str">
        <f aca="false">IF(OR(G34="",H34=""),"",ROUND((G34-H34)*100,0))</f>
        <v/>
      </c>
      <c r="J34" s="26"/>
      <c r="K34" s="27" t="str">
        <f aca="false">IF(B34="","",IF(F34&lt;&gt;"",$D$4-F34,IF(AND(D34&lt;&gt;"",D34&lt;=$D$4),$D$4-D34,"")))</f>
        <v/>
      </c>
      <c r="L34" s="28"/>
      <c r="M34" s="22"/>
      <c r="N34" s="29"/>
      <c r="O34" s="30" t="str">
        <f aca="false">IF(B34="","",IF(OR(N34="Terminé",AND(G34&lt;&gt;"",G34&gt;=1)),"Terminé",IF(N34="Abandon","Abandon",IF(N34="Suspendu","Suspendu",IF($D$5="","Fixer le seuil",IF(AND(D34="",F34=""),"Dates à saisir",IF(AND(D34&lt;&gt;"",D34&gt;$D$4),"À venir",IF(AND(K34&lt;&gt;"",K34&gt;=$D$5),IF(AND(M34&lt;&gt;"",M34&gt;=IF(F34="",D34,F34),$D$4-M34&lt;$D$5),"Relancé, à suivre","Relance à faire"),IF(AND(I34&lt;&gt;"",$D$6&lt;&gt;"",I34&lt;-$D$6),"Retard d’avancement","Suivi normal")))))))))</f>
        <v/>
      </c>
      <c r="P34" s="16"/>
    </row>
    <row r="35" customFormat="false" ht="24" hidden="false" customHeight="true" outlineLevel="0" collapsed="false">
      <c r="A35" s="21" t="n">
        <v>25</v>
      </c>
      <c r="B35" s="16"/>
      <c r="C35" s="16"/>
      <c r="D35" s="22"/>
      <c r="E35" s="22"/>
      <c r="F35" s="22"/>
      <c r="G35" s="23"/>
      <c r="H35" s="24" t="str">
        <f aca="false">IF(OR(B35="",D35="",E35="",E35&lt;=D35),"",MAX(0,MIN(1,($D$4-D35)/(E35-D35))))</f>
        <v/>
      </c>
      <c r="I35" s="25" t="str">
        <f aca="false">IF(OR(G35="",H35=""),"",ROUND((G35-H35)*100,0))</f>
        <v/>
      </c>
      <c r="J35" s="26"/>
      <c r="K35" s="27" t="str">
        <f aca="false">IF(B35="","",IF(F35&lt;&gt;"",$D$4-F35,IF(AND(D35&lt;&gt;"",D35&lt;=$D$4),$D$4-D35,"")))</f>
        <v/>
      </c>
      <c r="L35" s="28"/>
      <c r="M35" s="22"/>
      <c r="N35" s="29"/>
      <c r="O35" s="30" t="str">
        <f aca="false">IF(B35="","",IF(OR(N35="Terminé",AND(G35&lt;&gt;"",G35&gt;=1)),"Terminé",IF(N35="Abandon","Abandon",IF(N35="Suspendu","Suspendu",IF($D$5="","Fixer le seuil",IF(AND(D35="",F35=""),"Dates à saisir",IF(AND(D35&lt;&gt;"",D35&gt;$D$4),"À venir",IF(AND(K35&lt;&gt;"",K35&gt;=$D$5),IF(AND(M35&lt;&gt;"",M35&gt;=IF(F35="",D35,F35),$D$4-M35&lt;$D$5),"Relancé, à suivre","Relance à faire"),IF(AND(I35&lt;&gt;"",$D$6&lt;&gt;"",I35&lt;-$D$6),"Retard d’avancement","Suivi normal")))))))))</f>
        <v/>
      </c>
      <c r="P35" s="16"/>
    </row>
    <row r="36" customFormat="false" ht="24" hidden="false" customHeight="true" outlineLevel="0" collapsed="false">
      <c r="A36" s="21" t="n">
        <v>26</v>
      </c>
      <c r="B36" s="16"/>
      <c r="C36" s="16"/>
      <c r="D36" s="22"/>
      <c r="E36" s="22"/>
      <c r="F36" s="22"/>
      <c r="G36" s="23"/>
      <c r="H36" s="24" t="str">
        <f aca="false">IF(OR(B36="",D36="",E36="",E36&lt;=D36),"",MAX(0,MIN(1,($D$4-D36)/(E36-D36))))</f>
        <v/>
      </c>
      <c r="I36" s="25" t="str">
        <f aca="false">IF(OR(G36="",H36=""),"",ROUND((G36-H36)*100,0))</f>
        <v/>
      </c>
      <c r="J36" s="26"/>
      <c r="K36" s="27" t="str">
        <f aca="false">IF(B36="","",IF(F36&lt;&gt;"",$D$4-F36,IF(AND(D36&lt;&gt;"",D36&lt;=$D$4),$D$4-D36,"")))</f>
        <v/>
      </c>
      <c r="L36" s="28"/>
      <c r="M36" s="22"/>
      <c r="N36" s="29"/>
      <c r="O36" s="30" t="str">
        <f aca="false">IF(B36="","",IF(OR(N36="Terminé",AND(G36&lt;&gt;"",G36&gt;=1)),"Terminé",IF(N36="Abandon","Abandon",IF(N36="Suspendu","Suspendu",IF($D$5="","Fixer le seuil",IF(AND(D36="",F36=""),"Dates à saisir",IF(AND(D36&lt;&gt;"",D36&gt;$D$4),"À venir",IF(AND(K36&lt;&gt;"",K36&gt;=$D$5),IF(AND(M36&lt;&gt;"",M36&gt;=IF(F36="",D36,F36),$D$4-M36&lt;$D$5),"Relancé, à suivre","Relance à faire"),IF(AND(I36&lt;&gt;"",$D$6&lt;&gt;"",I36&lt;-$D$6),"Retard d’avancement","Suivi normal")))))))))</f>
        <v/>
      </c>
      <c r="P36" s="16"/>
    </row>
    <row r="37" customFormat="false" ht="24" hidden="false" customHeight="true" outlineLevel="0" collapsed="false">
      <c r="A37" s="21" t="n">
        <v>27</v>
      </c>
      <c r="B37" s="16"/>
      <c r="C37" s="16"/>
      <c r="D37" s="22"/>
      <c r="E37" s="22"/>
      <c r="F37" s="22"/>
      <c r="G37" s="23"/>
      <c r="H37" s="24" t="str">
        <f aca="false">IF(OR(B37="",D37="",E37="",E37&lt;=D37),"",MAX(0,MIN(1,($D$4-D37)/(E37-D37))))</f>
        <v/>
      </c>
      <c r="I37" s="25" t="str">
        <f aca="false">IF(OR(G37="",H37=""),"",ROUND((G37-H37)*100,0))</f>
        <v/>
      </c>
      <c r="J37" s="26"/>
      <c r="K37" s="27" t="str">
        <f aca="false">IF(B37="","",IF(F37&lt;&gt;"",$D$4-F37,IF(AND(D37&lt;&gt;"",D37&lt;=$D$4),$D$4-D37,"")))</f>
        <v/>
      </c>
      <c r="L37" s="28"/>
      <c r="M37" s="22"/>
      <c r="N37" s="29"/>
      <c r="O37" s="30" t="str">
        <f aca="false">IF(B37="","",IF(OR(N37="Terminé",AND(G37&lt;&gt;"",G37&gt;=1)),"Terminé",IF(N37="Abandon","Abandon",IF(N37="Suspendu","Suspendu",IF($D$5="","Fixer le seuil",IF(AND(D37="",F37=""),"Dates à saisir",IF(AND(D37&lt;&gt;"",D37&gt;$D$4),"À venir",IF(AND(K37&lt;&gt;"",K37&gt;=$D$5),IF(AND(M37&lt;&gt;"",M37&gt;=IF(F37="",D37,F37),$D$4-M37&lt;$D$5),"Relancé, à suivre","Relance à faire"),IF(AND(I37&lt;&gt;"",$D$6&lt;&gt;"",I37&lt;-$D$6),"Retard d’avancement","Suivi normal")))))))))</f>
        <v/>
      </c>
      <c r="P37" s="16"/>
    </row>
    <row r="38" customFormat="false" ht="24" hidden="false" customHeight="true" outlineLevel="0" collapsed="false">
      <c r="A38" s="21" t="n">
        <v>28</v>
      </c>
      <c r="B38" s="16"/>
      <c r="C38" s="16"/>
      <c r="D38" s="22"/>
      <c r="E38" s="22"/>
      <c r="F38" s="22"/>
      <c r="G38" s="23"/>
      <c r="H38" s="24" t="str">
        <f aca="false">IF(OR(B38="",D38="",E38="",E38&lt;=D38),"",MAX(0,MIN(1,($D$4-D38)/(E38-D38))))</f>
        <v/>
      </c>
      <c r="I38" s="25" t="str">
        <f aca="false">IF(OR(G38="",H38=""),"",ROUND((G38-H38)*100,0))</f>
        <v/>
      </c>
      <c r="J38" s="26"/>
      <c r="K38" s="27" t="str">
        <f aca="false">IF(B38="","",IF(F38&lt;&gt;"",$D$4-F38,IF(AND(D38&lt;&gt;"",D38&lt;=$D$4),$D$4-D38,"")))</f>
        <v/>
      </c>
      <c r="L38" s="28"/>
      <c r="M38" s="22"/>
      <c r="N38" s="29"/>
      <c r="O38" s="30" t="str">
        <f aca="false">IF(B38="","",IF(OR(N38="Terminé",AND(G38&lt;&gt;"",G38&gt;=1)),"Terminé",IF(N38="Abandon","Abandon",IF(N38="Suspendu","Suspendu",IF($D$5="","Fixer le seuil",IF(AND(D38="",F38=""),"Dates à saisir",IF(AND(D38&lt;&gt;"",D38&gt;$D$4),"À venir",IF(AND(K38&lt;&gt;"",K38&gt;=$D$5),IF(AND(M38&lt;&gt;"",M38&gt;=IF(F38="",D38,F38),$D$4-M38&lt;$D$5),"Relancé, à suivre","Relance à faire"),IF(AND(I38&lt;&gt;"",$D$6&lt;&gt;"",I38&lt;-$D$6),"Retard d’avancement","Suivi normal")))))))))</f>
        <v/>
      </c>
      <c r="P38" s="16"/>
    </row>
    <row r="39" customFormat="false" ht="24" hidden="false" customHeight="true" outlineLevel="0" collapsed="false">
      <c r="A39" s="21" t="n">
        <v>29</v>
      </c>
      <c r="B39" s="16"/>
      <c r="C39" s="16"/>
      <c r="D39" s="22"/>
      <c r="E39" s="22"/>
      <c r="F39" s="22"/>
      <c r="G39" s="23"/>
      <c r="H39" s="24" t="str">
        <f aca="false">IF(OR(B39="",D39="",E39="",E39&lt;=D39),"",MAX(0,MIN(1,($D$4-D39)/(E39-D39))))</f>
        <v/>
      </c>
      <c r="I39" s="25" t="str">
        <f aca="false">IF(OR(G39="",H39=""),"",ROUND((G39-H39)*100,0))</f>
        <v/>
      </c>
      <c r="J39" s="26"/>
      <c r="K39" s="27" t="str">
        <f aca="false">IF(B39="","",IF(F39&lt;&gt;"",$D$4-F39,IF(AND(D39&lt;&gt;"",D39&lt;=$D$4),$D$4-D39,"")))</f>
        <v/>
      </c>
      <c r="L39" s="28"/>
      <c r="M39" s="22"/>
      <c r="N39" s="29"/>
      <c r="O39" s="30" t="str">
        <f aca="false">IF(B39="","",IF(OR(N39="Terminé",AND(G39&lt;&gt;"",G39&gt;=1)),"Terminé",IF(N39="Abandon","Abandon",IF(N39="Suspendu","Suspendu",IF($D$5="","Fixer le seuil",IF(AND(D39="",F39=""),"Dates à saisir",IF(AND(D39&lt;&gt;"",D39&gt;$D$4),"À venir",IF(AND(K39&lt;&gt;"",K39&gt;=$D$5),IF(AND(M39&lt;&gt;"",M39&gt;=IF(F39="",D39,F39),$D$4-M39&lt;$D$5),"Relancé, à suivre","Relance à faire"),IF(AND(I39&lt;&gt;"",$D$6&lt;&gt;"",I39&lt;-$D$6),"Retard d’avancement","Suivi normal")))))))))</f>
        <v/>
      </c>
      <c r="P39" s="16"/>
    </row>
    <row r="40" customFormat="false" ht="24" hidden="false" customHeight="true" outlineLevel="0" collapsed="false">
      <c r="A40" s="21" t="n">
        <v>30</v>
      </c>
      <c r="B40" s="16"/>
      <c r="C40" s="16"/>
      <c r="D40" s="22"/>
      <c r="E40" s="22"/>
      <c r="F40" s="22"/>
      <c r="G40" s="23"/>
      <c r="H40" s="24" t="str">
        <f aca="false">IF(OR(B40="",D40="",E40="",E40&lt;=D40),"",MAX(0,MIN(1,($D$4-D40)/(E40-D40))))</f>
        <v/>
      </c>
      <c r="I40" s="25" t="str">
        <f aca="false">IF(OR(G40="",H40=""),"",ROUND((G40-H40)*100,0))</f>
        <v/>
      </c>
      <c r="J40" s="26"/>
      <c r="K40" s="27" t="str">
        <f aca="false">IF(B40="","",IF(F40&lt;&gt;"",$D$4-F40,IF(AND(D40&lt;&gt;"",D40&lt;=$D$4),$D$4-D40,"")))</f>
        <v/>
      </c>
      <c r="L40" s="28"/>
      <c r="M40" s="22"/>
      <c r="N40" s="29"/>
      <c r="O40" s="30" t="str">
        <f aca="false">IF(B40="","",IF(OR(N40="Terminé",AND(G40&lt;&gt;"",G40&gt;=1)),"Terminé",IF(N40="Abandon","Abandon",IF(N40="Suspendu","Suspendu",IF($D$5="","Fixer le seuil",IF(AND(D40="",F40=""),"Dates à saisir",IF(AND(D40&lt;&gt;"",D40&gt;$D$4),"À venir",IF(AND(K40&lt;&gt;"",K40&gt;=$D$5),IF(AND(M40&lt;&gt;"",M40&gt;=IF(F40="",D40,F40),$D$4-M40&lt;$D$5),"Relancé, à suivre","Relance à faire"),IF(AND(I40&lt;&gt;"",$D$6&lt;&gt;"",I40&lt;-$D$6),"Retard d’avancement","Suivi normal")))))))))</f>
        <v/>
      </c>
      <c r="P40" s="16"/>
    </row>
    <row r="41" customFormat="false" ht="24" hidden="false" customHeight="true" outlineLevel="0" collapsed="false">
      <c r="A41" s="21" t="n">
        <v>31</v>
      </c>
      <c r="B41" s="16"/>
      <c r="C41" s="16"/>
      <c r="D41" s="22"/>
      <c r="E41" s="22"/>
      <c r="F41" s="22"/>
      <c r="G41" s="23"/>
      <c r="H41" s="24" t="str">
        <f aca="false">IF(OR(B41="",D41="",E41="",E41&lt;=D41),"",MAX(0,MIN(1,($D$4-D41)/(E41-D41))))</f>
        <v/>
      </c>
      <c r="I41" s="25" t="str">
        <f aca="false">IF(OR(G41="",H41=""),"",ROUND((G41-H41)*100,0))</f>
        <v/>
      </c>
      <c r="J41" s="26"/>
      <c r="K41" s="27" t="str">
        <f aca="false">IF(B41="","",IF(F41&lt;&gt;"",$D$4-F41,IF(AND(D41&lt;&gt;"",D41&lt;=$D$4),$D$4-D41,"")))</f>
        <v/>
      </c>
      <c r="L41" s="28"/>
      <c r="M41" s="22"/>
      <c r="N41" s="29"/>
      <c r="O41" s="30" t="str">
        <f aca="false">IF(B41="","",IF(OR(N41="Terminé",AND(G41&lt;&gt;"",G41&gt;=1)),"Terminé",IF(N41="Abandon","Abandon",IF(N41="Suspendu","Suspendu",IF($D$5="","Fixer le seuil",IF(AND(D41="",F41=""),"Dates à saisir",IF(AND(D41&lt;&gt;"",D41&gt;$D$4),"À venir",IF(AND(K41&lt;&gt;"",K41&gt;=$D$5),IF(AND(M41&lt;&gt;"",M41&gt;=IF(F41="",D41,F41),$D$4-M41&lt;$D$5),"Relancé, à suivre","Relance à faire"),IF(AND(I41&lt;&gt;"",$D$6&lt;&gt;"",I41&lt;-$D$6),"Retard d’avancement","Suivi normal")))))))))</f>
        <v/>
      </c>
      <c r="P41" s="16"/>
    </row>
    <row r="42" customFormat="false" ht="24" hidden="false" customHeight="true" outlineLevel="0" collapsed="false">
      <c r="A42" s="21" t="n">
        <v>32</v>
      </c>
      <c r="B42" s="16"/>
      <c r="C42" s="16"/>
      <c r="D42" s="22"/>
      <c r="E42" s="22"/>
      <c r="F42" s="22"/>
      <c r="G42" s="23"/>
      <c r="H42" s="24" t="str">
        <f aca="false">IF(OR(B42="",D42="",E42="",E42&lt;=D42),"",MAX(0,MIN(1,($D$4-D42)/(E42-D42))))</f>
        <v/>
      </c>
      <c r="I42" s="25" t="str">
        <f aca="false">IF(OR(G42="",H42=""),"",ROUND((G42-H42)*100,0))</f>
        <v/>
      </c>
      <c r="J42" s="26"/>
      <c r="K42" s="27" t="str">
        <f aca="false">IF(B42="","",IF(F42&lt;&gt;"",$D$4-F42,IF(AND(D42&lt;&gt;"",D42&lt;=$D$4),$D$4-D42,"")))</f>
        <v/>
      </c>
      <c r="L42" s="28"/>
      <c r="M42" s="22"/>
      <c r="N42" s="29"/>
      <c r="O42" s="30" t="str">
        <f aca="false">IF(B42="","",IF(OR(N42="Terminé",AND(G42&lt;&gt;"",G42&gt;=1)),"Terminé",IF(N42="Abandon","Abandon",IF(N42="Suspendu","Suspendu",IF($D$5="","Fixer le seuil",IF(AND(D42="",F42=""),"Dates à saisir",IF(AND(D42&lt;&gt;"",D42&gt;$D$4),"À venir",IF(AND(K42&lt;&gt;"",K42&gt;=$D$5),IF(AND(M42&lt;&gt;"",M42&gt;=IF(F42="",D42,F42),$D$4-M42&lt;$D$5),"Relancé, à suivre","Relance à faire"),IF(AND(I42&lt;&gt;"",$D$6&lt;&gt;"",I42&lt;-$D$6),"Retard d’avancement","Suivi normal")))))))))</f>
        <v/>
      </c>
      <c r="P42" s="16"/>
    </row>
    <row r="43" customFormat="false" ht="24" hidden="false" customHeight="true" outlineLevel="0" collapsed="false">
      <c r="A43" s="21" t="n">
        <v>33</v>
      </c>
      <c r="B43" s="16"/>
      <c r="C43" s="16"/>
      <c r="D43" s="22"/>
      <c r="E43" s="22"/>
      <c r="F43" s="22"/>
      <c r="G43" s="23"/>
      <c r="H43" s="24" t="str">
        <f aca="false">IF(OR(B43="",D43="",E43="",E43&lt;=D43),"",MAX(0,MIN(1,($D$4-D43)/(E43-D43))))</f>
        <v/>
      </c>
      <c r="I43" s="25" t="str">
        <f aca="false">IF(OR(G43="",H43=""),"",ROUND((G43-H43)*100,0))</f>
        <v/>
      </c>
      <c r="J43" s="26"/>
      <c r="K43" s="27" t="str">
        <f aca="false">IF(B43="","",IF(F43&lt;&gt;"",$D$4-F43,IF(AND(D43&lt;&gt;"",D43&lt;=$D$4),$D$4-D43,"")))</f>
        <v/>
      </c>
      <c r="L43" s="28"/>
      <c r="M43" s="22"/>
      <c r="N43" s="29"/>
      <c r="O43" s="30" t="str">
        <f aca="false">IF(B43="","",IF(OR(N43="Terminé",AND(G43&lt;&gt;"",G43&gt;=1)),"Terminé",IF(N43="Abandon","Abandon",IF(N43="Suspendu","Suspendu",IF($D$5="","Fixer le seuil",IF(AND(D43="",F43=""),"Dates à saisir",IF(AND(D43&lt;&gt;"",D43&gt;$D$4),"À venir",IF(AND(K43&lt;&gt;"",K43&gt;=$D$5),IF(AND(M43&lt;&gt;"",M43&gt;=IF(F43="",D43,F43),$D$4-M43&lt;$D$5),"Relancé, à suivre","Relance à faire"),IF(AND(I43&lt;&gt;"",$D$6&lt;&gt;"",I43&lt;-$D$6),"Retard d’avancement","Suivi normal")))))))))</f>
        <v/>
      </c>
      <c r="P43" s="16"/>
    </row>
    <row r="44" customFormat="false" ht="24" hidden="false" customHeight="true" outlineLevel="0" collapsed="false">
      <c r="A44" s="21" t="n">
        <v>34</v>
      </c>
      <c r="B44" s="16"/>
      <c r="C44" s="16"/>
      <c r="D44" s="22"/>
      <c r="E44" s="22"/>
      <c r="F44" s="22"/>
      <c r="G44" s="23"/>
      <c r="H44" s="24" t="str">
        <f aca="false">IF(OR(B44="",D44="",E44="",E44&lt;=D44),"",MAX(0,MIN(1,($D$4-D44)/(E44-D44))))</f>
        <v/>
      </c>
      <c r="I44" s="25" t="str">
        <f aca="false">IF(OR(G44="",H44=""),"",ROUND((G44-H44)*100,0))</f>
        <v/>
      </c>
      <c r="J44" s="26"/>
      <c r="K44" s="27" t="str">
        <f aca="false">IF(B44="","",IF(F44&lt;&gt;"",$D$4-F44,IF(AND(D44&lt;&gt;"",D44&lt;=$D$4),$D$4-D44,"")))</f>
        <v/>
      </c>
      <c r="L44" s="28"/>
      <c r="M44" s="22"/>
      <c r="N44" s="29"/>
      <c r="O44" s="30" t="str">
        <f aca="false">IF(B44="","",IF(OR(N44="Terminé",AND(G44&lt;&gt;"",G44&gt;=1)),"Terminé",IF(N44="Abandon","Abandon",IF(N44="Suspendu","Suspendu",IF($D$5="","Fixer le seuil",IF(AND(D44="",F44=""),"Dates à saisir",IF(AND(D44&lt;&gt;"",D44&gt;$D$4),"À venir",IF(AND(K44&lt;&gt;"",K44&gt;=$D$5),IF(AND(M44&lt;&gt;"",M44&gt;=IF(F44="",D44,F44),$D$4-M44&lt;$D$5),"Relancé, à suivre","Relance à faire"),IF(AND(I44&lt;&gt;"",$D$6&lt;&gt;"",I44&lt;-$D$6),"Retard d’avancement","Suivi normal")))))))))</f>
        <v/>
      </c>
      <c r="P44" s="16"/>
    </row>
    <row r="45" customFormat="false" ht="24" hidden="false" customHeight="true" outlineLevel="0" collapsed="false">
      <c r="A45" s="21" t="n">
        <v>35</v>
      </c>
      <c r="B45" s="16"/>
      <c r="C45" s="16"/>
      <c r="D45" s="22"/>
      <c r="E45" s="22"/>
      <c r="F45" s="22"/>
      <c r="G45" s="23"/>
      <c r="H45" s="24" t="str">
        <f aca="false">IF(OR(B45="",D45="",E45="",E45&lt;=D45),"",MAX(0,MIN(1,($D$4-D45)/(E45-D45))))</f>
        <v/>
      </c>
      <c r="I45" s="25" t="str">
        <f aca="false">IF(OR(G45="",H45=""),"",ROUND((G45-H45)*100,0))</f>
        <v/>
      </c>
      <c r="J45" s="26"/>
      <c r="K45" s="27" t="str">
        <f aca="false">IF(B45="","",IF(F45&lt;&gt;"",$D$4-F45,IF(AND(D45&lt;&gt;"",D45&lt;=$D$4),$D$4-D45,"")))</f>
        <v/>
      </c>
      <c r="L45" s="28"/>
      <c r="M45" s="22"/>
      <c r="N45" s="29"/>
      <c r="O45" s="30" t="str">
        <f aca="false">IF(B45="","",IF(OR(N45="Terminé",AND(G45&lt;&gt;"",G45&gt;=1)),"Terminé",IF(N45="Abandon","Abandon",IF(N45="Suspendu","Suspendu",IF($D$5="","Fixer le seuil",IF(AND(D45="",F45=""),"Dates à saisir",IF(AND(D45&lt;&gt;"",D45&gt;$D$4),"À venir",IF(AND(K45&lt;&gt;"",K45&gt;=$D$5),IF(AND(M45&lt;&gt;"",M45&gt;=IF(F45="",D45,F45),$D$4-M45&lt;$D$5),"Relancé, à suivre","Relance à faire"),IF(AND(I45&lt;&gt;"",$D$6&lt;&gt;"",I45&lt;-$D$6),"Retard d’avancement","Suivi normal")))))))))</f>
        <v/>
      </c>
      <c r="P45" s="16"/>
    </row>
    <row r="46" customFormat="false" ht="24" hidden="false" customHeight="true" outlineLevel="0" collapsed="false">
      <c r="A46" s="21" t="n">
        <v>36</v>
      </c>
      <c r="B46" s="16"/>
      <c r="C46" s="16"/>
      <c r="D46" s="22"/>
      <c r="E46" s="22"/>
      <c r="F46" s="22"/>
      <c r="G46" s="23"/>
      <c r="H46" s="24" t="str">
        <f aca="false">IF(OR(B46="",D46="",E46="",E46&lt;=D46),"",MAX(0,MIN(1,($D$4-D46)/(E46-D46))))</f>
        <v/>
      </c>
      <c r="I46" s="25" t="str">
        <f aca="false">IF(OR(G46="",H46=""),"",ROUND((G46-H46)*100,0))</f>
        <v/>
      </c>
      <c r="J46" s="26"/>
      <c r="K46" s="27" t="str">
        <f aca="false">IF(B46="","",IF(F46&lt;&gt;"",$D$4-F46,IF(AND(D46&lt;&gt;"",D46&lt;=$D$4),$D$4-D46,"")))</f>
        <v/>
      </c>
      <c r="L46" s="28"/>
      <c r="M46" s="22"/>
      <c r="N46" s="29"/>
      <c r="O46" s="30" t="str">
        <f aca="false">IF(B46="","",IF(OR(N46="Terminé",AND(G46&lt;&gt;"",G46&gt;=1)),"Terminé",IF(N46="Abandon","Abandon",IF(N46="Suspendu","Suspendu",IF($D$5="","Fixer le seuil",IF(AND(D46="",F46=""),"Dates à saisir",IF(AND(D46&lt;&gt;"",D46&gt;$D$4),"À venir",IF(AND(K46&lt;&gt;"",K46&gt;=$D$5),IF(AND(M46&lt;&gt;"",M46&gt;=IF(F46="",D46,F46),$D$4-M46&lt;$D$5),"Relancé, à suivre","Relance à faire"),IF(AND(I46&lt;&gt;"",$D$6&lt;&gt;"",I46&lt;-$D$6),"Retard d’avancement","Suivi normal")))))))))</f>
        <v/>
      </c>
      <c r="P46" s="16"/>
    </row>
    <row r="47" customFormat="false" ht="24" hidden="false" customHeight="true" outlineLevel="0" collapsed="false">
      <c r="A47" s="21" t="n">
        <v>37</v>
      </c>
      <c r="B47" s="16"/>
      <c r="C47" s="16"/>
      <c r="D47" s="22"/>
      <c r="E47" s="22"/>
      <c r="F47" s="22"/>
      <c r="G47" s="23"/>
      <c r="H47" s="24" t="str">
        <f aca="false">IF(OR(B47="",D47="",E47="",E47&lt;=D47),"",MAX(0,MIN(1,($D$4-D47)/(E47-D47))))</f>
        <v/>
      </c>
      <c r="I47" s="25" t="str">
        <f aca="false">IF(OR(G47="",H47=""),"",ROUND((G47-H47)*100,0))</f>
        <v/>
      </c>
      <c r="J47" s="26"/>
      <c r="K47" s="27" t="str">
        <f aca="false">IF(B47="","",IF(F47&lt;&gt;"",$D$4-F47,IF(AND(D47&lt;&gt;"",D47&lt;=$D$4),$D$4-D47,"")))</f>
        <v/>
      </c>
      <c r="L47" s="28"/>
      <c r="M47" s="22"/>
      <c r="N47" s="29"/>
      <c r="O47" s="30" t="str">
        <f aca="false">IF(B47="","",IF(OR(N47="Terminé",AND(G47&lt;&gt;"",G47&gt;=1)),"Terminé",IF(N47="Abandon","Abandon",IF(N47="Suspendu","Suspendu",IF($D$5="","Fixer le seuil",IF(AND(D47="",F47=""),"Dates à saisir",IF(AND(D47&lt;&gt;"",D47&gt;$D$4),"À venir",IF(AND(K47&lt;&gt;"",K47&gt;=$D$5),IF(AND(M47&lt;&gt;"",M47&gt;=IF(F47="",D47,F47),$D$4-M47&lt;$D$5),"Relancé, à suivre","Relance à faire"),IF(AND(I47&lt;&gt;"",$D$6&lt;&gt;"",I47&lt;-$D$6),"Retard d’avancement","Suivi normal")))))))))</f>
        <v/>
      </c>
      <c r="P47" s="16"/>
    </row>
    <row r="48" customFormat="false" ht="24" hidden="false" customHeight="true" outlineLevel="0" collapsed="false">
      <c r="A48" s="21" t="n">
        <v>38</v>
      </c>
      <c r="B48" s="16"/>
      <c r="C48" s="16"/>
      <c r="D48" s="22"/>
      <c r="E48" s="22"/>
      <c r="F48" s="22"/>
      <c r="G48" s="23"/>
      <c r="H48" s="24" t="str">
        <f aca="false">IF(OR(B48="",D48="",E48="",E48&lt;=D48),"",MAX(0,MIN(1,($D$4-D48)/(E48-D48))))</f>
        <v/>
      </c>
      <c r="I48" s="25" t="str">
        <f aca="false">IF(OR(G48="",H48=""),"",ROUND((G48-H48)*100,0))</f>
        <v/>
      </c>
      <c r="J48" s="26"/>
      <c r="K48" s="27" t="str">
        <f aca="false">IF(B48="","",IF(F48&lt;&gt;"",$D$4-F48,IF(AND(D48&lt;&gt;"",D48&lt;=$D$4),$D$4-D48,"")))</f>
        <v/>
      </c>
      <c r="L48" s="28"/>
      <c r="M48" s="22"/>
      <c r="N48" s="29"/>
      <c r="O48" s="30" t="str">
        <f aca="false">IF(B48="","",IF(OR(N48="Terminé",AND(G48&lt;&gt;"",G48&gt;=1)),"Terminé",IF(N48="Abandon","Abandon",IF(N48="Suspendu","Suspendu",IF($D$5="","Fixer le seuil",IF(AND(D48="",F48=""),"Dates à saisir",IF(AND(D48&lt;&gt;"",D48&gt;$D$4),"À venir",IF(AND(K48&lt;&gt;"",K48&gt;=$D$5),IF(AND(M48&lt;&gt;"",M48&gt;=IF(F48="",D48,F48),$D$4-M48&lt;$D$5),"Relancé, à suivre","Relance à faire"),IF(AND(I48&lt;&gt;"",$D$6&lt;&gt;"",I48&lt;-$D$6),"Retard d’avancement","Suivi normal")))))))))</f>
        <v/>
      </c>
      <c r="P48" s="16"/>
    </row>
    <row r="49" customFormat="false" ht="24" hidden="false" customHeight="true" outlineLevel="0" collapsed="false">
      <c r="A49" s="21" t="n">
        <v>39</v>
      </c>
      <c r="B49" s="16"/>
      <c r="C49" s="16"/>
      <c r="D49" s="22"/>
      <c r="E49" s="22"/>
      <c r="F49" s="22"/>
      <c r="G49" s="23"/>
      <c r="H49" s="24" t="str">
        <f aca="false">IF(OR(B49="",D49="",E49="",E49&lt;=D49),"",MAX(0,MIN(1,($D$4-D49)/(E49-D49))))</f>
        <v/>
      </c>
      <c r="I49" s="25" t="str">
        <f aca="false">IF(OR(G49="",H49=""),"",ROUND((G49-H49)*100,0))</f>
        <v/>
      </c>
      <c r="J49" s="26"/>
      <c r="K49" s="27" t="str">
        <f aca="false">IF(B49="","",IF(F49&lt;&gt;"",$D$4-F49,IF(AND(D49&lt;&gt;"",D49&lt;=$D$4),$D$4-D49,"")))</f>
        <v/>
      </c>
      <c r="L49" s="28"/>
      <c r="M49" s="22"/>
      <c r="N49" s="29"/>
      <c r="O49" s="30" t="str">
        <f aca="false">IF(B49="","",IF(OR(N49="Terminé",AND(G49&lt;&gt;"",G49&gt;=1)),"Terminé",IF(N49="Abandon","Abandon",IF(N49="Suspendu","Suspendu",IF($D$5="","Fixer le seuil",IF(AND(D49="",F49=""),"Dates à saisir",IF(AND(D49&lt;&gt;"",D49&gt;$D$4),"À venir",IF(AND(K49&lt;&gt;"",K49&gt;=$D$5),IF(AND(M49&lt;&gt;"",M49&gt;=IF(F49="",D49,F49),$D$4-M49&lt;$D$5),"Relancé, à suivre","Relance à faire"),IF(AND(I49&lt;&gt;"",$D$6&lt;&gt;"",I49&lt;-$D$6),"Retard d’avancement","Suivi normal")))))))))</f>
        <v/>
      </c>
      <c r="P49" s="16"/>
    </row>
    <row r="50" customFormat="false" ht="24" hidden="false" customHeight="true" outlineLevel="0" collapsed="false">
      <c r="A50" s="21" t="n">
        <v>40</v>
      </c>
      <c r="B50" s="16"/>
      <c r="C50" s="16"/>
      <c r="D50" s="22"/>
      <c r="E50" s="22"/>
      <c r="F50" s="22"/>
      <c r="G50" s="23"/>
      <c r="H50" s="24" t="str">
        <f aca="false">IF(OR(B50="",D50="",E50="",E50&lt;=D50),"",MAX(0,MIN(1,($D$4-D50)/(E50-D50))))</f>
        <v/>
      </c>
      <c r="I50" s="25" t="str">
        <f aca="false">IF(OR(G50="",H50=""),"",ROUND((G50-H50)*100,0))</f>
        <v/>
      </c>
      <c r="J50" s="26"/>
      <c r="K50" s="27" t="str">
        <f aca="false">IF(B50="","",IF(F50&lt;&gt;"",$D$4-F50,IF(AND(D50&lt;&gt;"",D50&lt;=$D$4),$D$4-D50,"")))</f>
        <v/>
      </c>
      <c r="L50" s="28"/>
      <c r="M50" s="22"/>
      <c r="N50" s="29"/>
      <c r="O50" s="30" t="str">
        <f aca="false">IF(B50="","",IF(OR(N50="Terminé",AND(G50&lt;&gt;"",G50&gt;=1)),"Terminé",IF(N50="Abandon","Abandon",IF(N50="Suspendu","Suspendu",IF($D$5="","Fixer le seuil",IF(AND(D50="",F50=""),"Dates à saisir",IF(AND(D50&lt;&gt;"",D50&gt;$D$4),"À venir",IF(AND(K50&lt;&gt;"",K50&gt;=$D$5),IF(AND(M50&lt;&gt;"",M50&gt;=IF(F50="",D50,F50),$D$4-M50&lt;$D$5),"Relancé, à suivre","Relance à faire"),IF(AND(I50&lt;&gt;"",$D$6&lt;&gt;"",I50&lt;-$D$6),"Retard d’avancement","Suivi normal")))))))))</f>
        <v/>
      </c>
      <c r="P50" s="16"/>
    </row>
  </sheetData>
  <mergeCells count="25">
    <mergeCell ref="A4:C4"/>
    <mergeCell ref="D4:E4"/>
    <mergeCell ref="F4:I4"/>
    <mergeCell ref="J4:K4"/>
    <mergeCell ref="L4:P8"/>
    <mergeCell ref="A5:C5"/>
    <mergeCell ref="D5:E5"/>
    <mergeCell ref="F5:I5"/>
    <mergeCell ref="J5:K5"/>
    <mergeCell ref="A6:C6"/>
    <mergeCell ref="D6:E6"/>
    <mergeCell ref="F6:I6"/>
    <mergeCell ref="J6:K6"/>
    <mergeCell ref="A7:C7"/>
    <mergeCell ref="D7:E7"/>
    <mergeCell ref="F7:I7"/>
    <mergeCell ref="J7:K7"/>
    <mergeCell ref="A8:C8"/>
    <mergeCell ref="D8:E8"/>
    <mergeCell ref="F8:I8"/>
    <mergeCell ref="J8:K8"/>
    <mergeCell ref="A9:E9"/>
    <mergeCell ref="F9:J9"/>
    <mergeCell ref="K9:M9"/>
    <mergeCell ref="N9:P9"/>
  </mergeCells>
  <conditionalFormatting sqref="O11:O50">
    <cfRule type="expression" priority="2" aboveAverage="0" equalAverage="0" bottom="0" percent="0" rank="0" text="" dxfId="0">
      <formula>$O11="Relance à faire"</formula>
    </cfRule>
    <cfRule type="expression" priority="3" aboveAverage="0" equalAverage="0" bottom="0" percent="0" rank="0" text="" dxfId="1">
      <formula>$O11="Retard d’avancement"</formula>
    </cfRule>
    <cfRule type="expression" priority="4" aboveAverage="0" equalAverage="0" bottom="0" percent="0" rank="0" text="" dxfId="2">
      <formula>$O11="Relancé, à suivre"</formula>
    </cfRule>
    <cfRule type="expression" priority="5" aboveAverage="0" equalAverage="0" bottom="0" percent="0" rank="0" text="" dxfId="3">
      <formula>$O11="Terminé"</formula>
    </cfRule>
    <cfRule type="expression" priority="6" aboveAverage="0" equalAverage="0" bottom="0" percent="0" rank="0" text="" dxfId="4">
      <formula>$O11="Suivi normal"</formula>
    </cfRule>
    <cfRule type="expression" priority="7" aboveAverage="0" equalAverage="0" bottom="0" percent="0" rank="0" text="" dxfId="0">
      <formula>$O11="Fixer le seuil"</formula>
    </cfRule>
    <cfRule type="expression" priority="8" aboveAverage="0" equalAverage="0" bottom="0" percent="0" rank="0" text="" dxfId="0">
      <formula>$O11="Dates à saisir"</formula>
    </cfRule>
    <cfRule type="expression" priority="9" aboveAverage="0" equalAverage="0" bottom="0" percent="0" rank="0" text="" dxfId="5">
      <formula>$O11="Suspendu"</formula>
    </cfRule>
    <cfRule type="expression" priority="10" aboveAverage="0" equalAverage="0" bottom="0" percent="0" rank="0" text="" dxfId="5">
      <formula>$O11="Abandon"</formula>
    </cfRule>
    <cfRule type="expression" priority="11" aboveAverage="0" equalAverage="0" bottom="0" percent="0" rank="0" text="" dxfId="5">
      <formula>$O11="À venir"</formula>
    </cfRule>
  </conditionalFormatting>
  <conditionalFormatting sqref="K11:K50">
    <cfRule type="expression" priority="12" aboveAverage="0" equalAverage="0" bottom="0" percent="0" rank="0" text="" dxfId="0">
      <formula>AND($K11&lt;&gt;"",$D$5&lt;&gt;"",$K11&gt;=$D$5)</formula>
    </cfRule>
  </conditionalFormatting>
  <conditionalFormatting sqref="I11:I50">
    <cfRule type="expression" priority="13" aboveAverage="0" equalAverage="0" bottom="0" percent="0" rank="0" text="" dxfId="1">
      <formula>AND($I11&lt;&gt;"",$D$6&lt;&gt;"",$I11&lt;-$D$6)</formula>
    </cfRule>
  </conditionalFormatting>
  <dataValidations count="3">
    <dataValidation allowBlank="true" errorStyle="stop" operator="between" showDropDown="false" showErrorMessage="false" showInputMessage="false" sqref="C11:C50" type="list">
      <formula1>Listes!$D$4:$D$9</formula1>
      <formula2>0</formula2>
    </dataValidation>
    <dataValidation allowBlank="true" errorStyle="stop" operator="between" showDropDown="false" showErrorMessage="false" showInputMessage="false" sqref="N11:N50" type="list">
      <formula1>Listes!$A$4:$A$7</formula1>
      <formula2>0</formula2>
    </dataValidation>
    <dataValidation allowBlank="true" error="Saisissez un pourcentage entre 0 % et 100 %." errorStyle="stop" errorTitle="Avancement" operator="between" showDropDown="false" showErrorMessage="true" showInputMessage="false" sqref="G11:G50" type="decimal">
      <formula1>0</formula1>
      <formula2>1</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N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17"/>
    <col collapsed="false" customWidth="true" hidden="false" outlineLevel="0" max="4" min="4" style="0" width="22"/>
    <col collapsed="false" customWidth="true" hidden="false" outlineLevel="0" max="5" min="5" style="0" width="12"/>
    <col collapsed="false" customWidth="true" hidden="false" outlineLevel="0" max="6" min="6" style="0" width="18"/>
    <col collapsed="false" customWidth="true" hidden="false" outlineLevel="0" max="7" min="7" style="0" width="38"/>
    <col collapsed="false" customWidth="true" hidden="false" outlineLevel="0" max="8" min="8" style="0" width="16"/>
    <col collapsed="false" customWidth="true" hidden="false" outlineLevel="0" max="9" min="9" style="0" width="10"/>
    <col collapsed="false" customWidth="true" hidden="false" outlineLevel="0" max="10" min="10" style="0" width="9"/>
    <col collapsed="false" customWidth="true" hidden="false" outlineLevel="0" max="11" min="11" style="0" width="38"/>
    <col collapsed="false" customWidth="true" hidden="false" outlineLevel="0" max="12" min="12" style="0" width="16"/>
    <col collapsed="false" customWidth="true" hidden="false" outlineLevel="0" max="13" min="13" style="0" width="9"/>
    <col collapsed="false" customWidth="true" hidden="false" outlineLevel="0" max="14" min="14" style="0" width="34"/>
  </cols>
  <sheetData>
    <row r="1" customFormat="false" ht="21.75" hidden="false" customHeight="true" outlineLevel="0" collapsed="false">
      <c r="A1" s="1" t="s">
        <v>63</v>
      </c>
      <c r="B1" s="2"/>
      <c r="C1" s="2"/>
      <c r="D1" s="2"/>
      <c r="E1" s="2"/>
      <c r="F1" s="2"/>
      <c r="G1" s="2"/>
      <c r="H1" s="2"/>
      <c r="I1" s="2"/>
      <c r="J1" s="2"/>
      <c r="K1" s="2"/>
      <c r="L1" s="2"/>
      <c r="M1" s="2"/>
      <c r="N1" s="2"/>
    </row>
    <row r="2" customFormat="false" ht="25.5" hidden="false" customHeight="true" outlineLevel="0" collapsed="false">
      <c r="A2" s="3" t="s">
        <v>64</v>
      </c>
    </row>
    <row r="3" customFormat="false" ht="15" hidden="false" customHeight="false" outlineLevel="0" collapsed="false">
      <c r="A3" s="10" t="s">
        <v>65</v>
      </c>
    </row>
    <row r="4" customFormat="false" ht="30" hidden="false" customHeight="true" outlineLevel="0" collapsed="false">
      <c r="A4" s="11" t="s">
        <v>66</v>
      </c>
      <c r="B4" s="11"/>
      <c r="C4" s="11"/>
      <c r="D4" s="15"/>
      <c r="E4" s="15"/>
      <c r="G4" s="14" t="s">
        <v>67</v>
      </c>
      <c r="H4" s="14"/>
      <c r="I4" s="14"/>
      <c r="J4" s="14"/>
      <c r="K4" s="14"/>
    </row>
    <row r="5" customFormat="false" ht="18" hidden="false" customHeight="true" outlineLevel="0" collapsed="false">
      <c r="A5" s="11" t="s">
        <v>68</v>
      </c>
      <c r="B5" s="11"/>
      <c r="C5" s="11"/>
      <c r="D5" s="13" t="n">
        <f aca="false">COUNTA(G11:G50)</f>
        <v>0</v>
      </c>
      <c r="E5" s="13"/>
      <c r="G5" s="14"/>
      <c r="H5" s="14"/>
      <c r="I5" s="14"/>
      <c r="J5" s="14"/>
      <c r="K5" s="14"/>
    </row>
    <row r="6" customFormat="false" ht="18" hidden="false" customHeight="true" outlineLevel="0" collapsed="false">
      <c r="A6" s="11" t="s">
        <v>69</v>
      </c>
      <c r="B6" s="11"/>
      <c r="C6" s="11"/>
      <c r="D6" s="13" t="n">
        <f aca="false">COUNTIFS(G11:G50,"&lt;&gt;",H11:H50,"")</f>
        <v>0</v>
      </c>
      <c r="E6" s="13"/>
      <c r="G6" s="14"/>
      <c r="H6" s="14"/>
      <c r="I6" s="14"/>
      <c r="J6" s="14"/>
      <c r="K6" s="14"/>
    </row>
    <row r="7" customFormat="false" ht="18" hidden="false" customHeight="true" outlineLevel="0" collapsed="false">
      <c r="A7" s="11" t="s">
        <v>70</v>
      </c>
      <c r="B7" s="11"/>
      <c r="C7" s="11"/>
      <c r="D7" s="31" t="str">
        <f aca="false">IFERROR(AVERAGE(I11:I50),"")</f>
        <v/>
      </c>
      <c r="E7" s="31"/>
      <c r="G7" s="14"/>
      <c r="H7" s="14"/>
      <c r="I7" s="14"/>
      <c r="J7" s="14"/>
      <c r="K7" s="14"/>
    </row>
    <row r="8" customFormat="false" ht="18" hidden="false" customHeight="true" outlineLevel="0" collapsed="false">
      <c r="A8" s="11" t="s">
        <v>71</v>
      </c>
      <c r="B8" s="11"/>
      <c r="C8" s="11"/>
      <c r="D8" s="13" t="n">
        <f aca="false">COUNTIF(J11:J50,"Oui")</f>
        <v>0</v>
      </c>
      <c r="E8" s="13"/>
      <c r="G8" s="14"/>
      <c r="H8" s="14"/>
      <c r="I8" s="14"/>
      <c r="J8" s="14"/>
      <c r="K8" s="14"/>
    </row>
    <row r="9" customFormat="false" ht="19.5" hidden="false" customHeight="true" outlineLevel="0" collapsed="false">
      <c r="A9" s="18" t="s">
        <v>72</v>
      </c>
      <c r="B9" s="18"/>
      <c r="C9" s="18"/>
      <c r="D9" s="18"/>
      <c r="E9" s="18"/>
      <c r="F9" s="18"/>
      <c r="G9" s="18"/>
      <c r="H9" s="19" t="s">
        <v>73</v>
      </c>
      <c r="I9" s="19"/>
      <c r="J9" s="19"/>
      <c r="K9" s="18" t="s">
        <v>74</v>
      </c>
      <c r="L9" s="18"/>
      <c r="M9" s="18"/>
      <c r="N9" s="18"/>
    </row>
    <row r="10" customFormat="false" ht="43.5" hidden="false" customHeight="true" outlineLevel="0" collapsed="false">
      <c r="A10" s="20" t="s">
        <v>47</v>
      </c>
      <c r="B10" s="20" t="s">
        <v>75</v>
      </c>
      <c r="C10" s="20" t="s">
        <v>48</v>
      </c>
      <c r="D10" s="20" t="s">
        <v>49</v>
      </c>
      <c r="E10" s="20" t="s">
        <v>76</v>
      </c>
      <c r="F10" s="20" t="s">
        <v>77</v>
      </c>
      <c r="G10" s="20" t="s">
        <v>78</v>
      </c>
      <c r="H10" s="20" t="s">
        <v>79</v>
      </c>
      <c r="I10" s="20" t="s">
        <v>80</v>
      </c>
      <c r="J10" s="20" t="s">
        <v>81</v>
      </c>
      <c r="K10" s="20" t="s">
        <v>82</v>
      </c>
      <c r="L10" s="20" t="s">
        <v>83</v>
      </c>
      <c r="M10" s="20" t="s">
        <v>84</v>
      </c>
      <c r="N10" s="20" t="s">
        <v>85</v>
      </c>
    </row>
    <row r="11" customFormat="false" ht="24" hidden="false" customHeight="true" outlineLevel="0" collapsed="false">
      <c r="A11" s="21" t="n">
        <v>1</v>
      </c>
      <c r="B11" s="32"/>
      <c r="C11" s="16"/>
      <c r="D11" s="16"/>
      <c r="E11" s="29"/>
      <c r="F11" s="16"/>
      <c r="G11" s="16"/>
      <c r="H11" s="32"/>
      <c r="I11" s="33" t="str">
        <f aca="false">IF(OR(B11="",H11=""),"",ROUND((H11-B11)*24,1))</f>
        <v/>
      </c>
      <c r="J11" s="30" t="str">
        <f aca="false">IF(OR(I11="",$D$4=""),"",IF(I11&gt;$D$4,"Oui",""))</f>
        <v/>
      </c>
      <c r="K11" s="16"/>
      <c r="L11" s="16"/>
      <c r="M11" s="29"/>
      <c r="N11" s="16"/>
    </row>
    <row r="12" customFormat="false" ht="24" hidden="false" customHeight="true" outlineLevel="0" collapsed="false">
      <c r="A12" s="21" t="n">
        <v>2</v>
      </c>
      <c r="B12" s="32"/>
      <c r="C12" s="16"/>
      <c r="D12" s="16"/>
      <c r="E12" s="29"/>
      <c r="F12" s="16"/>
      <c r="G12" s="16"/>
      <c r="H12" s="32"/>
      <c r="I12" s="33" t="str">
        <f aca="false">IF(OR(B12="",H12=""),"",ROUND((H12-B12)*24,1))</f>
        <v/>
      </c>
      <c r="J12" s="30" t="str">
        <f aca="false">IF(OR(I12="",$D$4=""),"",IF(I12&gt;$D$4,"Oui",""))</f>
        <v/>
      </c>
      <c r="K12" s="16"/>
      <c r="L12" s="16"/>
      <c r="M12" s="29"/>
      <c r="N12" s="16"/>
    </row>
    <row r="13" customFormat="false" ht="24" hidden="false" customHeight="true" outlineLevel="0" collapsed="false">
      <c r="A13" s="21" t="n">
        <v>3</v>
      </c>
      <c r="B13" s="32"/>
      <c r="C13" s="16"/>
      <c r="D13" s="16"/>
      <c r="E13" s="29"/>
      <c r="F13" s="16"/>
      <c r="G13" s="16"/>
      <c r="H13" s="32"/>
      <c r="I13" s="33" t="str">
        <f aca="false">IF(OR(B13="",H13=""),"",ROUND((H13-B13)*24,1))</f>
        <v/>
      </c>
      <c r="J13" s="30" t="str">
        <f aca="false">IF(OR(I13="",$D$4=""),"",IF(I13&gt;$D$4,"Oui",""))</f>
        <v/>
      </c>
      <c r="K13" s="16"/>
      <c r="L13" s="16"/>
      <c r="M13" s="29"/>
      <c r="N13" s="16"/>
    </row>
    <row r="14" customFormat="false" ht="24" hidden="false" customHeight="true" outlineLevel="0" collapsed="false">
      <c r="A14" s="21" t="n">
        <v>4</v>
      </c>
      <c r="B14" s="32"/>
      <c r="C14" s="16"/>
      <c r="D14" s="16"/>
      <c r="E14" s="29"/>
      <c r="F14" s="16"/>
      <c r="G14" s="16"/>
      <c r="H14" s="32"/>
      <c r="I14" s="33" t="str">
        <f aca="false">IF(OR(B14="",H14=""),"",ROUND((H14-B14)*24,1))</f>
        <v/>
      </c>
      <c r="J14" s="30" t="str">
        <f aca="false">IF(OR(I14="",$D$4=""),"",IF(I14&gt;$D$4,"Oui",""))</f>
        <v/>
      </c>
      <c r="K14" s="16"/>
      <c r="L14" s="16"/>
      <c r="M14" s="29"/>
      <c r="N14" s="16"/>
    </row>
    <row r="15" customFormat="false" ht="24" hidden="false" customHeight="true" outlineLevel="0" collapsed="false">
      <c r="A15" s="21" t="n">
        <v>5</v>
      </c>
      <c r="B15" s="32"/>
      <c r="C15" s="16"/>
      <c r="D15" s="16"/>
      <c r="E15" s="29"/>
      <c r="F15" s="16"/>
      <c r="G15" s="16"/>
      <c r="H15" s="32"/>
      <c r="I15" s="33" t="str">
        <f aca="false">IF(OR(B15="",H15=""),"",ROUND((H15-B15)*24,1))</f>
        <v/>
      </c>
      <c r="J15" s="30" t="str">
        <f aca="false">IF(OR(I15="",$D$4=""),"",IF(I15&gt;$D$4,"Oui",""))</f>
        <v/>
      </c>
      <c r="K15" s="16"/>
      <c r="L15" s="16"/>
      <c r="M15" s="29"/>
      <c r="N15" s="16"/>
    </row>
    <row r="16" customFormat="false" ht="24" hidden="false" customHeight="true" outlineLevel="0" collapsed="false">
      <c r="A16" s="21" t="n">
        <v>6</v>
      </c>
      <c r="B16" s="32"/>
      <c r="C16" s="16"/>
      <c r="D16" s="16"/>
      <c r="E16" s="29"/>
      <c r="F16" s="16"/>
      <c r="G16" s="16"/>
      <c r="H16" s="32"/>
      <c r="I16" s="33" t="str">
        <f aca="false">IF(OR(B16="",H16=""),"",ROUND((H16-B16)*24,1))</f>
        <v/>
      </c>
      <c r="J16" s="30" t="str">
        <f aca="false">IF(OR(I16="",$D$4=""),"",IF(I16&gt;$D$4,"Oui",""))</f>
        <v/>
      </c>
      <c r="K16" s="16"/>
      <c r="L16" s="16"/>
      <c r="M16" s="29"/>
      <c r="N16" s="16"/>
    </row>
    <row r="17" customFormat="false" ht="24" hidden="false" customHeight="true" outlineLevel="0" collapsed="false">
      <c r="A17" s="21" t="n">
        <v>7</v>
      </c>
      <c r="B17" s="32"/>
      <c r="C17" s="16"/>
      <c r="D17" s="16"/>
      <c r="E17" s="29"/>
      <c r="F17" s="16"/>
      <c r="G17" s="16"/>
      <c r="H17" s="32"/>
      <c r="I17" s="33" t="str">
        <f aca="false">IF(OR(B17="",H17=""),"",ROUND((H17-B17)*24,1))</f>
        <v/>
      </c>
      <c r="J17" s="30" t="str">
        <f aca="false">IF(OR(I17="",$D$4=""),"",IF(I17&gt;$D$4,"Oui",""))</f>
        <v/>
      </c>
      <c r="K17" s="16"/>
      <c r="L17" s="16"/>
      <c r="M17" s="29"/>
      <c r="N17" s="16"/>
    </row>
    <row r="18" customFormat="false" ht="24" hidden="false" customHeight="true" outlineLevel="0" collapsed="false">
      <c r="A18" s="21" t="n">
        <v>8</v>
      </c>
      <c r="B18" s="32"/>
      <c r="C18" s="16"/>
      <c r="D18" s="16"/>
      <c r="E18" s="29"/>
      <c r="F18" s="16"/>
      <c r="G18" s="16"/>
      <c r="H18" s="32"/>
      <c r="I18" s="33" t="str">
        <f aca="false">IF(OR(B18="",H18=""),"",ROUND((H18-B18)*24,1))</f>
        <v/>
      </c>
      <c r="J18" s="30" t="str">
        <f aca="false">IF(OR(I18="",$D$4=""),"",IF(I18&gt;$D$4,"Oui",""))</f>
        <v/>
      </c>
      <c r="K18" s="16"/>
      <c r="L18" s="16"/>
      <c r="M18" s="29"/>
      <c r="N18" s="16"/>
    </row>
    <row r="19" customFormat="false" ht="24" hidden="false" customHeight="true" outlineLevel="0" collapsed="false">
      <c r="A19" s="21" t="n">
        <v>9</v>
      </c>
      <c r="B19" s="32"/>
      <c r="C19" s="16"/>
      <c r="D19" s="16"/>
      <c r="E19" s="29"/>
      <c r="F19" s="16"/>
      <c r="G19" s="16"/>
      <c r="H19" s="32"/>
      <c r="I19" s="33" t="str">
        <f aca="false">IF(OR(B19="",H19=""),"",ROUND((H19-B19)*24,1))</f>
        <v/>
      </c>
      <c r="J19" s="30" t="str">
        <f aca="false">IF(OR(I19="",$D$4=""),"",IF(I19&gt;$D$4,"Oui",""))</f>
        <v/>
      </c>
      <c r="K19" s="16"/>
      <c r="L19" s="16"/>
      <c r="M19" s="29"/>
      <c r="N19" s="16"/>
    </row>
    <row r="20" customFormat="false" ht="24" hidden="false" customHeight="true" outlineLevel="0" collapsed="false">
      <c r="A20" s="21" t="n">
        <v>10</v>
      </c>
      <c r="B20" s="32"/>
      <c r="C20" s="16"/>
      <c r="D20" s="16"/>
      <c r="E20" s="29"/>
      <c r="F20" s="16"/>
      <c r="G20" s="16"/>
      <c r="H20" s="32"/>
      <c r="I20" s="33" t="str">
        <f aca="false">IF(OR(B20="",H20=""),"",ROUND((H20-B20)*24,1))</f>
        <v/>
      </c>
      <c r="J20" s="30" t="str">
        <f aca="false">IF(OR(I20="",$D$4=""),"",IF(I20&gt;$D$4,"Oui",""))</f>
        <v/>
      </c>
      <c r="K20" s="16"/>
      <c r="L20" s="16"/>
      <c r="M20" s="29"/>
      <c r="N20" s="16"/>
    </row>
    <row r="21" customFormat="false" ht="24" hidden="false" customHeight="true" outlineLevel="0" collapsed="false">
      <c r="A21" s="21" t="n">
        <v>11</v>
      </c>
      <c r="B21" s="32"/>
      <c r="C21" s="16"/>
      <c r="D21" s="16"/>
      <c r="E21" s="29"/>
      <c r="F21" s="16"/>
      <c r="G21" s="16"/>
      <c r="H21" s="32"/>
      <c r="I21" s="33" t="str">
        <f aca="false">IF(OR(B21="",H21=""),"",ROUND((H21-B21)*24,1))</f>
        <v/>
      </c>
      <c r="J21" s="30" t="str">
        <f aca="false">IF(OR(I21="",$D$4=""),"",IF(I21&gt;$D$4,"Oui",""))</f>
        <v/>
      </c>
      <c r="K21" s="16"/>
      <c r="L21" s="16"/>
      <c r="M21" s="29"/>
      <c r="N21" s="16"/>
    </row>
    <row r="22" customFormat="false" ht="24" hidden="false" customHeight="true" outlineLevel="0" collapsed="false">
      <c r="A22" s="21" t="n">
        <v>12</v>
      </c>
      <c r="B22" s="32"/>
      <c r="C22" s="16"/>
      <c r="D22" s="16"/>
      <c r="E22" s="29"/>
      <c r="F22" s="16"/>
      <c r="G22" s="16"/>
      <c r="H22" s="32"/>
      <c r="I22" s="33" t="str">
        <f aca="false">IF(OR(B22="",H22=""),"",ROUND((H22-B22)*24,1))</f>
        <v/>
      </c>
      <c r="J22" s="30" t="str">
        <f aca="false">IF(OR(I22="",$D$4=""),"",IF(I22&gt;$D$4,"Oui",""))</f>
        <v/>
      </c>
      <c r="K22" s="16"/>
      <c r="L22" s="16"/>
      <c r="M22" s="29"/>
      <c r="N22" s="16"/>
    </row>
    <row r="23" customFormat="false" ht="24" hidden="false" customHeight="true" outlineLevel="0" collapsed="false">
      <c r="A23" s="21" t="n">
        <v>13</v>
      </c>
      <c r="B23" s="32"/>
      <c r="C23" s="16"/>
      <c r="D23" s="16"/>
      <c r="E23" s="29"/>
      <c r="F23" s="16"/>
      <c r="G23" s="16"/>
      <c r="H23" s="32"/>
      <c r="I23" s="33" t="str">
        <f aca="false">IF(OR(B23="",H23=""),"",ROUND((H23-B23)*24,1))</f>
        <v/>
      </c>
      <c r="J23" s="30" t="str">
        <f aca="false">IF(OR(I23="",$D$4=""),"",IF(I23&gt;$D$4,"Oui",""))</f>
        <v/>
      </c>
      <c r="K23" s="16"/>
      <c r="L23" s="16"/>
      <c r="M23" s="29"/>
      <c r="N23" s="16"/>
    </row>
    <row r="24" customFormat="false" ht="24" hidden="false" customHeight="true" outlineLevel="0" collapsed="false">
      <c r="A24" s="21" t="n">
        <v>14</v>
      </c>
      <c r="B24" s="32"/>
      <c r="C24" s="16"/>
      <c r="D24" s="16"/>
      <c r="E24" s="29"/>
      <c r="F24" s="16"/>
      <c r="G24" s="16"/>
      <c r="H24" s="32"/>
      <c r="I24" s="33" t="str">
        <f aca="false">IF(OR(B24="",H24=""),"",ROUND((H24-B24)*24,1))</f>
        <v/>
      </c>
      <c r="J24" s="30" t="str">
        <f aca="false">IF(OR(I24="",$D$4=""),"",IF(I24&gt;$D$4,"Oui",""))</f>
        <v/>
      </c>
      <c r="K24" s="16"/>
      <c r="L24" s="16"/>
      <c r="M24" s="29"/>
      <c r="N24" s="16"/>
    </row>
    <row r="25" customFormat="false" ht="24" hidden="false" customHeight="true" outlineLevel="0" collapsed="false">
      <c r="A25" s="21" t="n">
        <v>15</v>
      </c>
      <c r="B25" s="32"/>
      <c r="C25" s="16"/>
      <c r="D25" s="16"/>
      <c r="E25" s="29"/>
      <c r="F25" s="16"/>
      <c r="G25" s="16"/>
      <c r="H25" s="32"/>
      <c r="I25" s="33" t="str">
        <f aca="false">IF(OR(B25="",H25=""),"",ROUND((H25-B25)*24,1))</f>
        <v/>
      </c>
      <c r="J25" s="30" t="str">
        <f aca="false">IF(OR(I25="",$D$4=""),"",IF(I25&gt;$D$4,"Oui",""))</f>
        <v/>
      </c>
      <c r="K25" s="16"/>
      <c r="L25" s="16"/>
      <c r="M25" s="29"/>
      <c r="N25" s="16"/>
    </row>
    <row r="26" customFormat="false" ht="24" hidden="false" customHeight="true" outlineLevel="0" collapsed="false">
      <c r="A26" s="21" t="n">
        <v>16</v>
      </c>
      <c r="B26" s="32"/>
      <c r="C26" s="16"/>
      <c r="D26" s="16"/>
      <c r="E26" s="29"/>
      <c r="F26" s="16"/>
      <c r="G26" s="16"/>
      <c r="H26" s="32"/>
      <c r="I26" s="33" t="str">
        <f aca="false">IF(OR(B26="",H26=""),"",ROUND((H26-B26)*24,1))</f>
        <v/>
      </c>
      <c r="J26" s="30" t="str">
        <f aca="false">IF(OR(I26="",$D$4=""),"",IF(I26&gt;$D$4,"Oui",""))</f>
        <v/>
      </c>
      <c r="K26" s="16"/>
      <c r="L26" s="16"/>
      <c r="M26" s="29"/>
      <c r="N26" s="16"/>
    </row>
    <row r="27" customFormat="false" ht="24" hidden="false" customHeight="true" outlineLevel="0" collapsed="false">
      <c r="A27" s="21" t="n">
        <v>17</v>
      </c>
      <c r="B27" s="32"/>
      <c r="C27" s="16"/>
      <c r="D27" s="16"/>
      <c r="E27" s="29"/>
      <c r="F27" s="16"/>
      <c r="G27" s="16"/>
      <c r="H27" s="32"/>
      <c r="I27" s="33" t="str">
        <f aca="false">IF(OR(B27="",H27=""),"",ROUND((H27-B27)*24,1))</f>
        <v/>
      </c>
      <c r="J27" s="30" t="str">
        <f aca="false">IF(OR(I27="",$D$4=""),"",IF(I27&gt;$D$4,"Oui",""))</f>
        <v/>
      </c>
      <c r="K27" s="16"/>
      <c r="L27" s="16"/>
      <c r="M27" s="29"/>
      <c r="N27" s="16"/>
    </row>
    <row r="28" customFormat="false" ht="24" hidden="false" customHeight="true" outlineLevel="0" collapsed="false">
      <c r="A28" s="21" t="n">
        <v>18</v>
      </c>
      <c r="B28" s="32"/>
      <c r="C28" s="16"/>
      <c r="D28" s="16"/>
      <c r="E28" s="29"/>
      <c r="F28" s="16"/>
      <c r="G28" s="16"/>
      <c r="H28" s="32"/>
      <c r="I28" s="33" t="str">
        <f aca="false">IF(OR(B28="",H28=""),"",ROUND((H28-B28)*24,1))</f>
        <v/>
      </c>
      <c r="J28" s="30" t="str">
        <f aca="false">IF(OR(I28="",$D$4=""),"",IF(I28&gt;$D$4,"Oui",""))</f>
        <v/>
      </c>
      <c r="K28" s="16"/>
      <c r="L28" s="16"/>
      <c r="M28" s="29"/>
      <c r="N28" s="16"/>
    </row>
    <row r="29" customFormat="false" ht="24" hidden="false" customHeight="true" outlineLevel="0" collapsed="false">
      <c r="A29" s="21" t="n">
        <v>19</v>
      </c>
      <c r="B29" s="32"/>
      <c r="C29" s="16"/>
      <c r="D29" s="16"/>
      <c r="E29" s="29"/>
      <c r="F29" s="16"/>
      <c r="G29" s="16"/>
      <c r="H29" s="32"/>
      <c r="I29" s="33" t="str">
        <f aca="false">IF(OR(B29="",H29=""),"",ROUND((H29-B29)*24,1))</f>
        <v/>
      </c>
      <c r="J29" s="30" t="str">
        <f aca="false">IF(OR(I29="",$D$4=""),"",IF(I29&gt;$D$4,"Oui",""))</f>
        <v/>
      </c>
      <c r="K29" s="16"/>
      <c r="L29" s="16"/>
      <c r="M29" s="29"/>
      <c r="N29" s="16"/>
    </row>
    <row r="30" customFormat="false" ht="24" hidden="false" customHeight="true" outlineLevel="0" collapsed="false">
      <c r="A30" s="21" t="n">
        <v>20</v>
      </c>
      <c r="B30" s="32"/>
      <c r="C30" s="16"/>
      <c r="D30" s="16"/>
      <c r="E30" s="29"/>
      <c r="F30" s="16"/>
      <c r="G30" s="16"/>
      <c r="H30" s="32"/>
      <c r="I30" s="33" t="str">
        <f aca="false">IF(OR(B30="",H30=""),"",ROUND((H30-B30)*24,1))</f>
        <v/>
      </c>
      <c r="J30" s="30" t="str">
        <f aca="false">IF(OR(I30="",$D$4=""),"",IF(I30&gt;$D$4,"Oui",""))</f>
        <v/>
      </c>
      <c r="K30" s="16"/>
      <c r="L30" s="16"/>
      <c r="M30" s="29"/>
      <c r="N30" s="16"/>
    </row>
    <row r="31" customFormat="false" ht="24" hidden="false" customHeight="true" outlineLevel="0" collapsed="false">
      <c r="A31" s="21" t="n">
        <v>21</v>
      </c>
      <c r="B31" s="32"/>
      <c r="C31" s="16"/>
      <c r="D31" s="16"/>
      <c r="E31" s="29"/>
      <c r="F31" s="16"/>
      <c r="G31" s="16"/>
      <c r="H31" s="32"/>
      <c r="I31" s="33" t="str">
        <f aca="false">IF(OR(B31="",H31=""),"",ROUND((H31-B31)*24,1))</f>
        <v/>
      </c>
      <c r="J31" s="30" t="str">
        <f aca="false">IF(OR(I31="",$D$4=""),"",IF(I31&gt;$D$4,"Oui",""))</f>
        <v/>
      </c>
      <c r="K31" s="16"/>
      <c r="L31" s="16"/>
      <c r="M31" s="29"/>
      <c r="N31" s="16"/>
    </row>
    <row r="32" customFormat="false" ht="24" hidden="false" customHeight="true" outlineLevel="0" collapsed="false">
      <c r="A32" s="21" t="n">
        <v>22</v>
      </c>
      <c r="B32" s="32"/>
      <c r="C32" s="16"/>
      <c r="D32" s="16"/>
      <c r="E32" s="29"/>
      <c r="F32" s="16"/>
      <c r="G32" s="16"/>
      <c r="H32" s="32"/>
      <c r="I32" s="33" t="str">
        <f aca="false">IF(OR(B32="",H32=""),"",ROUND((H32-B32)*24,1))</f>
        <v/>
      </c>
      <c r="J32" s="30" t="str">
        <f aca="false">IF(OR(I32="",$D$4=""),"",IF(I32&gt;$D$4,"Oui",""))</f>
        <v/>
      </c>
      <c r="K32" s="16"/>
      <c r="L32" s="16"/>
      <c r="M32" s="29"/>
      <c r="N32" s="16"/>
    </row>
    <row r="33" customFormat="false" ht="24" hidden="false" customHeight="true" outlineLevel="0" collapsed="false">
      <c r="A33" s="21" t="n">
        <v>23</v>
      </c>
      <c r="B33" s="32"/>
      <c r="C33" s="16"/>
      <c r="D33" s="16"/>
      <c r="E33" s="29"/>
      <c r="F33" s="16"/>
      <c r="G33" s="16"/>
      <c r="H33" s="32"/>
      <c r="I33" s="33" t="str">
        <f aca="false">IF(OR(B33="",H33=""),"",ROUND((H33-B33)*24,1))</f>
        <v/>
      </c>
      <c r="J33" s="30" t="str">
        <f aca="false">IF(OR(I33="",$D$4=""),"",IF(I33&gt;$D$4,"Oui",""))</f>
        <v/>
      </c>
      <c r="K33" s="16"/>
      <c r="L33" s="16"/>
      <c r="M33" s="29"/>
      <c r="N33" s="16"/>
    </row>
    <row r="34" customFormat="false" ht="24" hidden="false" customHeight="true" outlineLevel="0" collapsed="false">
      <c r="A34" s="21" t="n">
        <v>24</v>
      </c>
      <c r="B34" s="32"/>
      <c r="C34" s="16"/>
      <c r="D34" s="16"/>
      <c r="E34" s="29"/>
      <c r="F34" s="16"/>
      <c r="G34" s="16"/>
      <c r="H34" s="32"/>
      <c r="I34" s="33" t="str">
        <f aca="false">IF(OR(B34="",H34=""),"",ROUND((H34-B34)*24,1))</f>
        <v/>
      </c>
      <c r="J34" s="30" t="str">
        <f aca="false">IF(OR(I34="",$D$4=""),"",IF(I34&gt;$D$4,"Oui",""))</f>
        <v/>
      </c>
      <c r="K34" s="16"/>
      <c r="L34" s="16"/>
      <c r="M34" s="29"/>
      <c r="N34" s="16"/>
    </row>
    <row r="35" customFormat="false" ht="24" hidden="false" customHeight="true" outlineLevel="0" collapsed="false">
      <c r="A35" s="21" t="n">
        <v>25</v>
      </c>
      <c r="B35" s="32"/>
      <c r="C35" s="16"/>
      <c r="D35" s="16"/>
      <c r="E35" s="29"/>
      <c r="F35" s="16"/>
      <c r="G35" s="16"/>
      <c r="H35" s="32"/>
      <c r="I35" s="33" t="str">
        <f aca="false">IF(OR(B35="",H35=""),"",ROUND((H35-B35)*24,1))</f>
        <v/>
      </c>
      <c r="J35" s="30" t="str">
        <f aca="false">IF(OR(I35="",$D$4=""),"",IF(I35&gt;$D$4,"Oui",""))</f>
        <v/>
      </c>
      <c r="K35" s="16"/>
      <c r="L35" s="16"/>
      <c r="M35" s="29"/>
      <c r="N35" s="16"/>
    </row>
    <row r="36" customFormat="false" ht="24" hidden="false" customHeight="true" outlineLevel="0" collapsed="false">
      <c r="A36" s="21" t="n">
        <v>26</v>
      </c>
      <c r="B36" s="32"/>
      <c r="C36" s="16"/>
      <c r="D36" s="16"/>
      <c r="E36" s="29"/>
      <c r="F36" s="16"/>
      <c r="G36" s="16"/>
      <c r="H36" s="32"/>
      <c r="I36" s="33" t="str">
        <f aca="false">IF(OR(B36="",H36=""),"",ROUND((H36-B36)*24,1))</f>
        <v/>
      </c>
      <c r="J36" s="30" t="str">
        <f aca="false">IF(OR(I36="",$D$4=""),"",IF(I36&gt;$D$4,"Oui",""))</f>
        <v/>
      </c>
      <c r="K36" s="16"/>
      <c r="L36" s="16"/>
      <c r="M36" s="29"/>
      <c r="N36" s="16"/>
    </row>
    <row r="37" customFormat="false" ht="24" hidden="false" customHeight="true" outlineLevel="0" collapsed="false">
      <c r="A37" s="21" t="n">
        <v>27</v>
      </c>
      <c r="B37" s="32"/>
      <c r="C37" s="16"/>
      <c r="D37" s="16"/>
      <c r="E37" s="29"/>
      <c r="F37" s="16"/>
      <c r="G37" s="16"/>
      <c r="H37" s="32"/>
      <c r="I37" s="33" t="str">
        <f aca="false">IF(OR(B37="",H37=""),"",ROUND((H37-B37)*24,1))</f>
        <v/>
      </c>
      <c r="J37" s="30" t="str">
        <f aca="false">IF(OR(I37="",$D$4=""),"",IF(I37&gt;$D$4,"Oui",""))</f>
        <v/>
      </c>
      <c r="K37" s="16"/>
      <c r="L37" s="16"/>
      <c r="M37" s="29"/>
      <c r="N37" s="16"/>
    </row>
    <row r="38" customFormat="false" ht="24" hidden="false" customHeight="true" outlineLevel="0" collapsed="false">
      <c r="A38" s="21" t="n">
        <v>28</v>
      </c>
      <c r="B38" s="32"/>
      <c r="C38" s="16"/>
      <c r="D38" s="16"/>
      <c r="E38" s="29"/>
      <c r="F38" s="16"/>
      <c r="G38" s="16"/>
      <c r="H38" s="32"/>
      <c r="I38" s="33" t="str">
        <f aca="false">IF(OR(B38="",H38=""),"",ROUND((H38-B38)*24,1))</f>
        <v/>
      </c>
      <c r="J38" s="30" t="str">
        <f aca="false">IF(OR(I38="",$D$4=""),"",IF(I38&gt;$D$4,"Oui",""))</f>
        <v/>
      </c>
      <c r="K38" s="16"/>
      <c r="L38" s="16"/>
      <c r="M38" s="29"/>
      <c r="N38" s="16"/>
    </row>
    <row r="39" customFormat="false" ht="24" hidden="false" customHeight="true" outlineLevel="0" collapsed="false">
      <c r="A39" s="21" t="n">
        <v>29</v>
      </c>
      <c r="B39" s="32"/>
      <c r="C39" s="16"/>
      <c r="D39" s="16"/>
      <c r="E39" s="29"/>
      <c r="F39" s="16"/>
      <c r="G39" s="16"/>
      <c r="H39" s="32"/>
      <c r="I39" s="33" t="str">
        <f aca="false">IF(OR(B39="",H39=""),"",ROUND((H39-B39)*24,1))</f>
        <v/>
      </c>
      <c r="J39" s="30" t="str">
        <f aca="false">IF(OR(I39="",$D$4=""),"",IF(I39&gt;$D$4,"Oui",""))</f>
        <v/>
      </c>
      <c r="K39" s="16"/>
      <c r="L39" s="16"/>
      <c r="M39" s="29"/>
      <c r="N39" s="16"/>
    </row>
    <row r="40" customFormat="false" ht="24" hidden="false" customHeight="true" outlineLevel="0" collapsed="false">
      <c r="A40" s="21" t="n">
        <v>30</v>
      </c>
      <c r="B40" s="32"/>
      <c r="C40" s="16"/>
      <c r="D40" s="16"/>
      <c r="E40" s="29"/>
      <c r="F40" s="16"/>
      <c r="G40" s="16"/>
      <c r="H40" s="32"/>
      <c r="I40" s="33" t="str">
        <f aca="false">IF(OR(B40="",H40=""),"",ROUND((H40-B40)*24,1))</f>
        <v/>
      </c>
      <c r="J40" s="30" t="str">
        <f aca="false">IF(OR(I40="",$D$4=""),"",IF(I40&gt;$D$4,"Oui",""))</f>
        <v/>
      </c>
      <c r="K40" s="16"/>
      <c r="L40" s="16"/>
      <c r="M40" s="29"/>
      <c r="N40" s="16"/>
    </row>
    <row r="41" customFormat="false" ht="24" hidden="false" customHeight="true" outlineLevel="0" collapsed="false">
      <c r="A41" s="21" t="n">
        <v>31</v>
      </c>
      <c r="B41" s="32"/>
      <c r="C41" s="16"/>
      <c r="D41" s="16"/>
      <c r="E41" s="29"/>
      <c r="F41" s="16"/>
      <c r="G41" s="16"/>
      <c r="H41" s="32"/>
      <c r="I41" s="33" t="str">
        <f aca="false">IF(OR(B41="",H41=""),"",ROUND((H41-B41)*24,1))</f>
        <v/>
      </c>
      <c r="J41" s="30" t="str">
        <f aca="false">IF(OR(I41="",$D$4=""),"",IF(I41&gt;$D$4,"Oui",""))</f>
        <v/>
      </c>
      <c r="K41" s="16"/>
      <c r="L41" s="16"/>
      <c r="M41" s="29"/>
      <c r="N41" s="16"/>
    </row>
    <row r="42" customFormat="false" ht="24" hidden="false" customHeight="true" outlineLevel="0" collapsed="false">
      <c r="A42" s="21" t="n">
        <v>32</v>
      </c>
      <c r="B42" s="32"/>
      <c r="C42" s="16"/>
      <c r="D42" s="16"/>
      <c r="E42" s="29"/>
      <c r="F42" s="16"/>
      <c r="G42" s="16"/>
      <c r="H42" s="32"/>
      <c r="I42" s="33" t="str">
        <f aca="false">IF(OR(B42="",H42=""),"",ROUND((H42-B42)*24,1))</f>
        <v/>
      </c>
      <c r="J42" s="30" t="str">
        <f aca="false">IF(OR(I42="",$D$4=""),"",IF(I42&gt;$D$4,"Oui",""))</f>
        <v/>
      </c>
      <c r="K42" s="16"/>
      <c r="L42" s="16"/>
      <c r="M42" s="29"/>
      <c r="N42" s="16"/>
    </row>
    <row r="43" customFormat="false" ht="24" hidden="false" customHeight="true" outlineLevel="0" collapsed="false">
      <c r="A43" s="21" t="n">
        <v>33</v>
      </c>
      <c r="B43" s="32"/>
      <c r="C43" s="16"/>
      <c r="D43" s="16"/>
      <c r="E43" s="29"/>
      <c r="F43" s="16"/>
      <c r="G43" s="16"/>
      <c r="H43" s="32"/>
      <c r="I43" s="33" t="str">
        <f aca="false">IF(OR(B43="",H43=""),"",ROUND((H43-B43)*24,1))</f>
        <v/>
      </c>
      <c r="J43" s="30" t="str">
        <f aca="false">IF(OR(I43="",$D$4=""),"",IF(I43&gt;$D$4,"Oui",""))</f>
        <v/>
      </c>
      <c r="K43" s="16"/>
      <c r="L43" s="16"/>
      <c r="M43" s="29"/>
      <c r="N43" s="16"/>
    </row>
    <row r="44" customFormat="false" ht="24" hidden="false" customHeight="true" outlineLevel="0" collapsed="false">
      <c r="A44" s="21" t="n">
        <v>34</v>
      </c>
      <c r="B44" s="32"/>
      <c r="C44" s="16"/>
      <c r="D44" s="16"/>
      <c r="E44" s="29"/>
      <c r="F44" s="16"/>
      <c r="G44" s="16"/>
      <c r="H44" s="32"/>
      <c r="I44" s="33" t="str">
        <f aca="false">IF(OR(B44="",H44=""),"",ROUND((H44-B44)*24,1))</f>
        <v/>
      </c>
      <c r="J44" s="30" t="str">
        <f aca="false">IF(OR(I44="",$D$4=""),"",IF(I44&gt;$D$4,"Oui",""))</f>
        <v/>
      </c>
      <c r="K44" s="16"/>
      <c r="L44" s="16"/>
      <c r="M44" s="29"/>
      <c r="N44" s="16"/>
    </row>
    <row r="45" customFormat="false" ht="24" hidden="false" customHeight="true" outlineLevel="0" collapsed="false">
      <c r="A45" s="21" t="n">
        <v>35</v>
      </c>
      <c r="B45" s="32"/>
      <c r="C45" s="16"/>
      <c r="D45" s="16"/>
      <c r="E45" s="29"/>
      <c r="F45" s="16"/>
      <c r="G45" s="16"/>
      <c r="H45" s="32"/>
      <c r="I45" s="33" t="str">
        <f aca="false">IF(OR(B45="",H45=""),"",ROUND((H45-B45)*24,1))</f>
        <v/>
      </c>
      <c r="J45" s="30" t="str">
        <f aca="false">IF(OR(I45="",$D$4=""),"",IF(I45&gt;$D$4,"Oui",""))</f>
        <v/>
      </c>
      <c r="K45" s="16"/>
      <c r="L45" s="16"/>
      <c r="M45" s="29"/>
      <c r="N45" s="16"/>
    </row>
    <row r="46" customFormat="false" ht="24" hidden="false" customHeight="true" outlineLevel="0" collapsed="false">
      <c r="A46" s="21" t="n">
        <v>36</v>
      </c>
      <c r="B46" s="32"/>
      <c r="C46" s="16"/>
      <c r="D46" s="16"/>
      <c r="E46" s="29"/>
      <c r="F46" s="16"/>
      <c r="G46" s="16"/>
      <c r="H46" s="32"/>
      <c r="I46" s="33" t="str">
        <f aca="false">IF(OR(B46="",H46=""),"",ROUND((H46-B46)*24,1))</f>
        <v/>
      </c>
      <c r="J46" s="30" t="str">
        <f aca="false">IF(OR(I46="",$D$4=""),"",IF(I46&gt;$D$4,"Oui",""))</f>
        <v/>
      </c>
      <c r="K46" s="16"/>
      <c r="L46" s="16"/>
      <c r="M46" s="29"/>
      <c r="N46" s="16"/>
    </row>
    <row r="47" customFormat="false" ht="24" hidden="false" customHeight="true" outlineLevel="0" collapsed="false">
      <c r="A47" s="21" t="n">
        <v>37</v>
      </c>
      <c r="B47" s="32"/>
      <c r="C47" s="16"/>
      <c r="D47" s="16"/>
      <c r="E47" s="29"/>
      <c r="F47" s="16"/>
      <c r="G47" s="16"/>
      <c r="H47" s="32"/>
      <c r="I47" s="33" t="str">
        <f aca="false">IF(OR(B47="",H47=""),"",ROUND((H47-B47)*24,1))</f>
        <v/>
      </c>
      <c r="J47" s="30" t="str">
        <f aca="false">IF(OR(I47="",$D$4=""),"",IF(I47&gt;$D$4,"Oui",""))</f>
        <v/>
      </c>
      <c r="K47" s="16"/>
      <c r="L47" s="16"/>
      <c r="M47" s="29"/>
      <c r="N47" s="16"/>
    </row>
    <row r="48" customFormat="false" ht="24" hidden="false" customHeight="true" outlineLevel="0" collapsed="false">
      <c r="A48" s="21" t="n">
        <v>38</v>
      </c>
      <c r="B48" s="32"/>
      <c r="C48" s="16"/>
      <c r="D48" s="16"/>
      <c r="E48" s="29"/>
      <c r="F48" s="16"/>
      <c r="G48" s="16"/>
      <c r="H48" s="32"/>
      <c r="I48" s="33" t="str">
        <f aca="false">IF(OR(B48="",H48=""),"",ROUND((H48-B48)*24,1))</f>
        <v/>
      </c>
      <c r="J48" s="30" t="str">
        <f aca="false">IF(OR(I48="",$D$4=""),"",IF(I48&gt;$D$4,"Oui",""))</f>
        <v/>
      </c>
      <c r="K48" s="16"/>
      <c r="L48" s="16"/>
      <c r="M48" s="29"/>
      <c r="N48" s="16"/>
    </row>
    <row r="49" customFormat="false" ht="24" hidden="false" customHeight="true" outlineLevel="0" collapsed="false">
      <c r="A49" s="21" t="n">
        <v>39</v>
      </c>
      <c r="B49" s="32"/>
      <c r="C49" s="16"/>
      <c r="D49" s="16"/>
      <c r="E49" s="29"/>
      <c r="F49" s="16"/>
      <c r="G49" s="16"/>
      <c r="H49" s="32"/>
      <c r="I49" s="33" t="str">
        <f aca="false">IF(OR(B49="",H49=""),"",ROUND((H49-B49)*24,1))</f>
        <v/>
      </c>
      <c r="J49" s="30" t="str">
        <f aca="false">IF(OR(I49="",$D$4=""),"",IF(I49&gt;$D$4,"Oui",""))</f>
        <v/>
      </c>
      <c r="K49" s="16"/>
      <c r="L49" s="16"/>
      <c r="M49" s="29"/>
      <c r="N49" s="16"/>
    </row>
    <row r="50" customFormat="false" ht="24" hidden="false" customHeight="true" outlineLevel="0" collapsed="false">
      <c r="A50" s="21" t="n">
        <v>40</v>
      </c>
      <c r="B50" s="32"/>
      <c r="C50" s="16"/>
      <c r="D50" s="16"/>
      <c r="E50" s="29"/>
      <c r="F50" s="16"/>
      <c r="G50" s="16"/>
      <c r="H50" s="32"/>
      <c r="I50" s="33" t="str">
        <f aca="false">IF(OR(B50="",H50=""),"",ROUND((H50-B50)*24,1))</f>
        <v/>
      </c>
      <c r="J50" s="30" t="str">
        <f aca="false">IF(OR(I50="",$D$4=""),"",IF(I50&gt;$D$4,"Oui",""))</f>
        <v/>
      </c>
      <c r="K50" s="16"/>
      <c r="L50" s="16"/>
      <c r="M50" s="29"/>
      <c r="N50" s="16"/>
    </row>
  </sheetData>
  <mergeCells count="14">
    <mergeCell ref="A4:C4"/>
    <mergeCell ref="D4:E4"/>
    <mergeCell ref="G4:K8"/>
    <mergeCell ref="A5:C5"/>
    <mergeCell ref="D5:E5"/>
    <mergeCell ref="A6:C6"/>
    <mergeCell ref="D6:E6"/>
    <mergeCell ref="A7:C7"/>
    <mergeCell ref="D7:E7"/>
    <mergeCell ref="A8:C8"/>
    <mergeCell ref="D8:E8"/>
    <mergeCell ref="A9:G9"/>
    <mergeCell ref="H9:J9"/>
    <mergeCell ref="K9:N9"/>
  </mergeCells>
  <conditionalFormatting sqref="J11:J50">
    <cfRule type="expression" priority="2" aboveAverage="0" equalAverage="0" bottom="0" percent="0" rank="0" text="" dxfId="0">
      <formula>$J11="Oui"</formula>
    </cfRule>
  </conditionalFormatting>
  <conditionalFormatting sqref="H11:H50">
    <cfRule type="expression" priority="3" aboveAverage="0" equalAverage="0" bottom="0" percent="0" rank="0" text="" dxfId="6">
      <formula>AND($G11&lt;&gt;"",$H11="")</formula>
    </cfRule>
  </conditionalFormatting>
  <conditionalFormatting sqref="M11:M50">
    <cfRule type="expression" priority="4" aboveAverage="0" equalAverage="0" bottom="0" percent="0" rank="0" text="" dxfId="7">
      <formula>$M11="Oui"</formula>
    </cfRule>
    <cfRule type="expression" priority="5" aboveAverage="0" equalAverage="0" bottom="0" percent="0" rank="0" text="" dxfId="2">
      <formula>$M11="Non"</formula>
    </cfRule>
  </conditionalFormatting>
  <dataValidations count="3">
    <dataValidation allowBlank="true" errorStyle="stop" operator="between" showDropDown="false" showErrorMessage="false" showInputMessage="false" sqref="E11:E50" type="list">
      <formula1>Listes!$B$4:$B$6</formula1>
      <formula2>0</formula2>
    </dataValidation>
    <dataValidation allowBlank="true" errorStyle="stop" operator="between" showDropDown="false" showErrorMessage="false" showInputMessage="false" sqref="F11:F50" type="list">
      <formula1>Listes!$C$4:$C$9</formula1>
      <formula2>0</formula2>
    </dataValidation>
    <dataValidation allowBlank="true" errorStyle="stop" operator="between" showDropDown="false" showErrorMessage="false" showInputMessage="false" sqref="M11:M50"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H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2"/>
    <col collapsed="false" customWidth="true" hidden="false" outlineLevel="0" max="8" min="3" style="0" width="13"/>
  </cols>
  <sheetData>
    <row r="1" customFormat="false" ht="21.75" hidden="false" customHeight="true" outlineLevel="0" collapsed="false">
      <c r="A1" s="1" t="s">
        <v>86</v>
      </c>
      <c r="B1" s="2"/>
      <c r="C1" s="2"/>
      <c r="D1" s="2"/>
      <c r="E1" s="2"/>
      <c r="F1" s="2"/>
      <c r="G1" s="2"/>
      <c r="H1" s="2"/>
    </row>
    <row r="2" customFormat="false" ht="25.5" hidden="false" customHeight="true" outlineLevel="0" collapsed="false">
      <c r="A2" s="3" t="s">
        <v>87</v>
      </c>
    </row>
    <row r="3" customFormat="false" ht="15" hidden="false" customHeight="false" outlineLevel="0" collapsed="false">
      <c r="A3" s="10" t="s">
        <v>88</v>
      </c>
    </row>
    <row r="4" customFormat="false" ht="18" hidden="false" customHeight="true" outlineLevel="0" collapsed="false">
      <c r="B4" s="11" t="s">
        <v>89</v>
      </c>
      <c r="C4" s="34" t="n">
        <f aca="false">Apprenants!$D$4</f>
        <v>46317</v>
      </c>
    </row>
    <row r="5" customFormat="false" ht="18" hidden="false" customHeight="true" outlineLevel="0" collapsed="false">
      <c r="B5" s="11" t="s">
        <v>90</v>
      </c>
      <c r="C5" s="35" t="str">
        <f aca="false">IF(Apprenants!$D$5="","À renseigner",Apprenants!$D$5)</f>
        <v>À renseigner</v>
      </c>
    </row>
    <row r="6" customFormat="false" ht="18" hidden="false" customHeight="true" outlineLevel="0" collapsed="false">
      <c r="B6" s="11" t="s">
        <v>91</v>
      </c>
      <c r="C6" s="35" t="str">
        <f aca="false">IF(Apprenants!$D$6="","À renseigner",Apprenants!$D$6)</f>
        <v>À renseigner</v>
      </c>
    </row>
    <row r="7" customFormat="false" ht="18" hidden="false" customHeight="true" outlineLevel="0" collapsed="false">
      <c r="B7" s="11" t="s">
        <v>39</v>
      </c>
      <c r="C7" s="36" t="str">
        <f aca="false">IF(Apprenants!$D$7="","",Apprenants!$D$7)</f>
        <v/>
      </c>
      <c r="D7" s="36"/>
      <c r="E7" s="36"/>
      <c r="F7" s="36"/>
    </row>
    <row r="9" customFormat="false" ht="19.5" hidden="false" customHeight="true" outlineLevel="0" collapsed="false">
      <c r="B9" s="18" t="s">
        <v>92</v>
      </c>
      <c r="C9" s="18"/>
      <c r="D9" s="18"/>
      <c r="E9" s="18"/>
      <c r="F9" s="18"/>
      <c r="G9" s="18"/>
      <c r="H9" s="18"/>
    </row>
    <row r="10" customFormat="false" ht="21.75" hidden="false" customHeight="true" outlineLevel="0" collapsed="false">
      <c r="B10" s="20" t="s">
        <v>93</v>
      </c>
      <c r="C10" s="20" t="s">
        <v>94</v>
      </c>
      <c r="D10" s="20" t="s">
        <v>95</v>
      </c>
      <c r="E10" s="20" t="s">
        <v>96</v>
      </c>
      <c r="F10" s="20"/>
      <c r="G10" s="20"/>
      <c r="H10" s="20"/>
    </row>
    <row r="11" customFormat="false" ht="19.5" hidden="false" customHeight="true" outlineLevel="0" collapsed="false">
      <c r="B11" s="11" t="s">
        <v>33</v>
      </c>
      <c r="C11" s="13" t="n">
        <f aca="false">COUNTA(Apprenants!$B$11:$B$50)</f>
        <v>0</v>
      </c>
      <c r="D11" s="24"/>
      <c r="E11" s="37"/>
      <c r="F11" s="37"/>
      <c r="G11" s="37"/>
      <c r="H11" s="37"/>
    </row>
    <row r="12" customFormat="false" ht="19.5" hidden="false" customHeight="true" outlineLevel="0" collapsed="false">
      <c r="B12" s="11" t="s">
        <v>97</v>
      </c>
      <c r="C12" s="13" t="n">
        <f aca="false">COUNTIF(Apprenants!$O$11:$O$50,"Terminé")</f>
        <v>0</v>
      </c>
      <c r="D12" s="24" t="str">
        <f aca="false">IF($C$11=0,"",C12/$C$11)</f>
        <v/>
      </c>
      <c r="E12" s="37"/>
      <c r="F12" s="37"/>
      <c r="G12" s="37"/>
      <c r="H12" s="37"/>
    </row>
    <row r="13" customFormat="false" ht="19.5" hidden="false" customHeight="true" outlineLevel="0" collapsed="false">
      <c r="B13" s="11" t="s">
        <v>98</v>
      </c>
      <c r="C13" s="13" t="n">
        <f aca="false">COUNTIF(Apprenants!$O$11:$O$50,"Suspendu")+COUNTIF(Apprenants!$O$11:$O$50,"Abandon")</f>
        <v>0</v>
      </c>
      <c r="D13" s="24" t="str">
        <f aca="false">IF($C$11=0,"",C13/$C$11)</f>
        <v/>
      </c>
      <c r="E13" s="37"/>
      <c r="F13" s="37"/>
      <c r="G13" s="37"/>
      <c r="H13" s="37"/>
    </row>
    <row r="14" customFormat="false" ht="30" hidden="false" customHeight="true" outlineLevel="0" collapsed="false">
      <c r="B14" s="11" t="s">
        <v>99</v>
      </c>
      <c r="C14" s="17" t="str">
        <f aca="false">IF($C$11=0,"",$C$12/$C$11)</f>
        <v/>
      </c>
      <c r="D14" s="24"/>
      <c r="E14" s="37" t="s">
        <v>100</v>
      </c>
      <c r="F14" s="37"/>
      <c r="G14" s="37"/>
      <c r="H14" s="37"/>
    </row>
    <row r="15" customFormat="false" ht="19.5" hidden="false" customHeight="true" outlineLevel="0" collapsed="false">
      <c r="B15" s="11" t="s">
        <v>101</v>
      </c>
      <c r="C15" s="17" t="str">
        <f aca="false">IFERROR(AVERAGE(Apprenants!$G$11:$G$50),"")</f>
        <v/>
      </c>
      <c r="D15" s="24"/>
      <c r="E15" s="37"/>
      <c r="F15" s="37"/>
      <c r="G15" s="37"/>
      <c r="H15" s="37"/>
    </row>
    <row r="16" customFormat="false" ht="19.5" hidden="false" customHeight="true" outlineLevel="0" collapsed="false">
      <c r="B16" s="11" t="s">
        <v>102</v>
      </c>
      <c r="C16" s="17" t="str">
        <f aca="false">IFERROR(AVERAGE(Apprenants!$H$11:$H$50),"")</f>
        <v/>
      </c>
      <c r="D16" s="24"/>
      <c r="E16" s="37"/>
      <c r="F16" s="37"/>
      <c r="G16" s="37"/>
      <c r="H16" s="37"/>
    </row>
    <row r="17" customFormat="false" ht="19.5" hidden="false" customHeight="true" outlineLevel="0" collapsed="false">
      <c r="B17" s="11" t="s">
        <v>103</v>
      </c>
      <c r="C17" s="38" t="str">
        <f aca="false">IF(OR($C$15="",$C$16=""),"",ROUND(($C$15-$C$16)*100,0))</f>
        <v/>
      </c>
      <c r="D17" s="24"/>
      <c r="E17" s="37"/>
      <c r="F17" s="37"/>
      <c r="G17" s="37"/>
      <c r="H17" s="37"/>
    </row>
    <row r="18" customFormat="false" ht="30" hidden="false" customHeight="true" outlineLevel="0" collapsed="false">
      <c r="B18" s="11" t="s">
        <v>104</v>
      </c>
      <c r="C18" s="13" t="n">
        <f aca="false">COUNTIF(Apprenants!$O$11:$O$50,"Relance à faire")+COUNTIF(Apprenants!$O$11:$O$50,"Relancé, à suivre")+COUNTIF(Apprenants!$O$11:$O$50,"Retard d’avancement")</f>
        <v>0</v>
      </c>
      <c r="D18" s="24" t="str">
        <f aca="false">IF($C$11=0,"",C18/$C$11)</f>
        <v/>
      </c>
      <c r="E18" s="37"/>
      <c r="F18" s="37"/>
      <c r="G18" s="37"/>
      <c r="H18" s="37"/>
    </row>
    <row r="19" customFormat="false" ht="30" hidden="false" customHeight="true" outlineLevel="0" collapsed="false">
      <c r="B19" s="11" t="s">
        <v>36</v>
      </c>
      <c r="C19" s="13" t="n">
        <f aca="false">COUNTIF(Apprenants!$O$11:$O$50,"Relance à faire")</f>
        <v>0</v>
      </c>
      <c r="D19" s="24"/>
      <c r="E19" s="37" t="str">
        <f aca="false">IF($C$19&gt;0,"À envoyer sans attendre, puis à tracer dans l’onglet Apprenants.","Aucune relance en attente.")</f>
        <v>Aucune relance en attente.</v>
      </c>
      <c r="F19" s="37"/>
      <c r="G19" s="37"/>
      <c r="H19" s="37"/>
    </row>
    <row r="20" customFormat="false" ht="30" hidden="false" customHeight="true" outlineLevel="0" collapsed="false">
      <c r="B20" s="11" t="s">
        <v>38</v>
      </c>
      <c r="C20" s="13" t="n">
        <f aca="false">COUNTIF(Apprenants!$O$11:$O$50,"Retard d’avancement")</f>
        <v>0</v>
      </c>
      <c r="D20" s="24"/>
      <c r="E20" s="37" t="str">
        <f aca="false">IF($C$20&gt;0,"Prévoir un point individuel ou un plan de rattrapage.","")</f>
        <v/>
      </c>
      <c r="F20" s="37"/>
      <c r="G20" s="37"/>
      <c r="H20" s="37"/>
    </row>
    <row r="21" customFormat="false" ht="19.5" hidden="false" customHeight="true" outlineLevel="0" collapsed="false">
      <c r="B21" s="11" t="s">
        <v>105</v>
      </c>
      <c r="C21" s="35" t="n">
        <f aca="false">SUM(Apprenants!$L$11:$L$50)</f>
        <v>0</v>
      </c>
      <c r="D21" s="24"/>
      <c r="E21" s="37"/>
      <c r="F21" s="37"/>
      <c r="G21" s="37"/>
      <c r="H21" s="37"/>
    </row>
    <row r="22" customFormat="false" ht="30" hidden="false" customHeight="true" outlineLevel="0" collapsed="false">
      <c r="B22" s="11" t="s">
        <v>106</v>
      </c>
      <c r="C22" s="13" t="n">
        <f aca="false">SUMPRODUCT((Apprenants!$B$11:$B$50&lt;&gt;"")*(Apprenants!$F$11:$F$50="")*(Apprenants!$O$11:$O$50&lt;&gt;"À venir"))</f>
        <v>0</v>
      </c>
      <c r="D22" s="24"/>
      <c r="E22" s="37" t="str">
        <f aca="false">IF($C$22&gt;0,"Vérifiez la réception des accès avant de relancer.","")</f>
        <v/>
      </c>
      <c r="F22" s="37"/>
      <c r="G22" s="37"/>
      <c r="H22" s="37"/>
    </row>
    <row r="23" customFormat="false" ht="19.5" hidden="false" customHeight="true" outlineLevel="0" collapsed="false">
      <c r="B23" s="11" t="s">
        <v>107</v>
      </c>
      <c r="C23" s="39" t="str">
        <f aca="false">IFERROR(AVERAGE(Apprenants!$J$11:$J$50),"")</f>
        <v/>
      </c>
      <c r="D23" s="24"/>
      <c r="E23" s="37"/>
      <c r="F23" s="37"/>
      <c r="G23" s="37"/>
      <c r="H23" s="37"/>
    </row>
    <row r="25" customFormat="false" ht="19.5" hidden="false" customHeight="true" outlineLevel="0" collapsed="false">
      <c r="B25" s="19" t="s">
        <v>108</v>
      </c>
      <c r="C25" s="19"/>
      <c r="D25" s="19"/>
      <c r="E25" s="19"/>
      <c r="F25" s="19"/>
      <c r="G25" s="19"/>
      <c r="H25" s="19"/>
    </row>
    <row r="26" customFormat="false" ht="21.75" hidden="false" customHeight="true" outlineLevel="0" collapsed="false">
      <c r="B26" s="20" t="s">
        <v>109</v>
      </c>
      <c r="C26" s="20" t="s">
        <v>110</v>
      </c>
      <c r="D26" s="20" t="s">
        <v>95</v>
      </c>
    </row>
    <row r="27" customFormat="false" ht="18" hidden="false" customHeight="true" outlineLevel="0" collapsed="false">
      <c r="B27" s="11" t="s">
        <v>111</v>
      </c>
      <c r="C27" s="13" t="n">
        <f aca="false">COUNTIF(Apprenants!$O$11:$O$50,B27)</f>
        <v>0</v>
      </c>
      <c r="D27" s="24" t="str">
        <f aca="false">IF($C$11=0,"",C27/$C$11)</f>
        <v/>
      </c>
    </row>
    <row r="28" customFormat="false" ht="18" hidden="false" customHeight="true" outlineLevel="0" collapsed="false">
      <c r="B28" s="11" t="s">
        <v>112</v>
      </c>
      <c r="C28" s="13" t="n">
        <f aca="false">COUNTIF(Apprenants!$O$11:$O$50,B28)</f>
        <v>0</v>
      </c>
      <c r="D28" s="24" t="str">
        <f aca="false">IF($C$11=0,"",C28/$C$11)</f>
        <v/>
      </c>
    </row>
    <row r="29" customFormat="false" ht="18" hidden="false" customHeight="true" outlineLevel="0" collapsed="false">
      <c r="B29" s="11" t="s">
        <v>113</v>
      </c>
      <c r="C29" s="13" t="n">
        <f aca="false">COUNTIF(Apprenants!$O$11:$O$50,B29)</f>
        <v>0</v>
      </c>
      <c r="D29" s="24" t="str">
        <f aca="false">IF($C$11=0,"",C29/$C$11)</f>
        <v/>
      </c>
    </row>
    <row r="30" customFormat="false" ht="18" hidden="false" customHeight="true" outlineLevel="0" collapsed="false">
      <c r="B30" s="11" t="s">
        <v>114</v>
      </c>
      <c r="C30" s="13" t="n">
        <f aca="false">COUNTIF(Apprenants!$O$11:$O$50,B30)</f>
        <v>0</v>
      </c>
      <c r="D30" s="24" t="str">
        <f aca="false">IF($C$11=0,"",C30/$C$11)</f>
        <v/>
      </c>
    </row>
    <row r="31" customFormat="false" ht="18" hidden="false" customHeight="true" outlineLevel="0" collapsed="false">
      <c r="B31" s="11" t="s">
        <v>115</v>
      </c>
      <c r="C31" s="13" t="n">
        <f aca="false">COUNTIF(Apprenants!$O$11:$O$50,B31)</f>
        <v>0</v>
      </c>
      <c r="D31" s="24" t="str">
        <f aca="false">IF($C$11=0,"",C31/$C$11)</f>
        <v/>
      </c>
    </row>
    <row r="32" customFormat="false" ht="18" hidden="false" customHeight="true" outlineLevel="0" collapsed="false">
      <c r="B32" s="11" t="s">
        <v>116</v>
      </c>
      <c r="C32" s="13" t="n">
        <f aca="false">COUNTIF(Apprenants!$O$11:$O$50,B32)</f>
        <v>0</v>
      </c>
      <c r="D32" s="24" t="str">
        <f aca="false">IF($C$11=0,"",C32/$C$11)</f>
        <v/>
      </c>
    </row>
    <row r="33" customFormat="false" ht="18" hidden="false" customHeight="true" outlineLevel="0" collapsed="false">
      <c r="B33" s="11" t="s">
        <v>117</v>
      </c>
      <c r="C33" s="13" t="n">
        <f aca="false">COUNTIF(Apprenants!$O$11:$O$50,B33)</f>
        <v>0</v>
      </c>
      <c r="D33" s="24" t="str">
        <f aca="false">IF($C$11=0,"",C33/$C$11)</f>
        <v/>
      </c>
    </row>
    <row r="34" customFormat="false" ht="18" hidden="false" customHeight="true" outlineLevel="0" collapsed="false">
      <c r="B34" s="11" t="s">
        <v>118</v>
      </c>
      <c r="C34" s="13" t="n">
        <f aca="false">COUNTIF(Apprenants!$O$11:$O$50,B34)</f>
        <v>0</v>
      </c>
      <c r="D34" s="24" t="str">
        <f aca="false">IF($C$11=0,"",C34/$C$11)</f>
        <v/>
      </c>
    </row>
    <row r="35" customFormat="false" ht="18" hidden="false" customHeight="true" outlineLevel="0" collapsed="false">
      <c r="B35" s="11" t="s">
        <v>119</v>
      </c>
      <c r="C35" s="13" t="n">
        <f aca="false">COUNTIF(Apprenants!$O$11:$O$50,B35)</f>
        <v>0</v>
      </c>
      <c r="D35" s="24" t="str">
        <f aca="false">IF($C$11=0,"",C35/$C$11)</f>
        <v/>
      </c>
    </row>
    <row r="36" customFormat="false" ht="18" hidden="false" customHeight="true" outlineLevel="0" collapsed="false">
      <c r="B36" s="11" t="s">
        <v>120</v>
      </c>
      <c r="C36" s="13" t="n">
        <f aca="false">COUNTIF(Apprenants!$O$11:$O$50,B36)</f>
        <v>0</v>
      </c>
      <c r="D36" s="24" t="str">
        <f aca="false">IF($C$11=0,"",C36/$C$11)</f>
        <v/>
      </c>
    </row>
    <row r="38" customFormat="false" ht="19.5" hidden="false" customHeight="true" outlineLevel="0" collapsed="false">
      <c r="B38" s="18" t="s">
        <v>121</v>
      </c>
      <c r="C38" s="18"/>
      <c r="D38" s="18"/>
      <c r="E38" s="18"/>
      <c r="F38" s="18"/>
      <c r="G38" s="18"/>
      <c r="H38" s="18"/>
    </row>
    <row r="39" customFormat="false" ht="30" hidden="false" customHeight="true" outlineLevel="0" collapsed="false">
      <c r="B39" s="20" t="s">
        <v>49</v>
      </c>
      <c r="C39" s="20" t="s">
        <v>110</v>
      </c>
      <c r="D39" s="20" t="s">
        <v>40</v>
      </c>
      <c r="E39" s="20" t="s">
        <v>54</v>
      </c>
      <c r="F39" s="20" t="s">
        <v>122</v>
      </c>
      <c r="G39" s="20" t="s">
        <v>123</v>
      </c>
    </row>
    <row r="40" customFormat="false" ht="18" hidden="false" customHeight="true" outlineLevel="0" collapsed="false">
      <c r="B40" s="11" t="str">
        <f aca="false">IF(Listes!$D$4="","",Listes!$D$4)</f>
        <v/>
      </c>
      <c r="C40" s="30" t="str">
        <f aca="false">IF(B40="","",COUNTIF(Apprenants!$C$11:$C$50,B40))</f>
        <v/>
      </c>
      <c r="D40" s="24" t="str">
        <f aca="false">IF(B40="","",IFERROR(AVERAGEIF(Apprenants!$C$11:$C$50,B40,Apprenants!$G$11:$G$50),""))</f>
        <v/>
      </c>
      <c r="E40" s="24" t="str">
        <f aca="false">IF(B40="","",IFERROR(AVERAGEIF(Apprenants!$C$11:$C$50,B40,Apprenants!$H$11:$H$50),""))</f>
        <v/>
      </c>
      <c r="F40" s="30" t="str">
        <f aca="false">IF(B40="","",COUNTIFS(Apprenants!$C$11:$C$50,B40,Apprenants!$O$11:$O$50,"Relance à faire")+COUNTIFS(Apprenants!$C$11:$C$50,B40,Apprenants!$O$11:$O$50,"Relancé, à suivre")+COUNTIFS(Apprenants!$C$11:$C$50,B40,Apprenants!$O$11:$O$50,"Retard d’avancement"))</f>
        <v/>
      </c>
      <c r="G40" s="30" t="str">
        <f aca="false">IF(B40="","",COUNTIFS(Apprenants!$C$11:$C$50,B40,Apprenants!$O$11:$O$50,"Terminé"))</f>
        <v/>
      </c>
    </row>
    <row r="41" customFormat="false" ht="18" hidden="false" customHeight="true" outlineLevel="0" collapsed="false">
      <c r="B41" s="11" t="str">
        <f aca="false">IF(Listes!$D$5="","",Listes!$D$5)</f>
        <v/>
      </c>
      <c r="C41" s="30" t="str">
        <f aca="false">IF(B41="","",COUNTIF(Apprenants!$C$11:$C$50,B41))</f>
        <v/>
      </c>
      <c r="D41" s="24" t="str">
        <f aca="false">IF(B41="","",IFERROR(AVERAGEIF(Apprenants!$C$11:$C$50,B41,Apprenants!$G$11:$G$50),""))</f>
        <v/>
      </c>
      <c r="E41" s="24" t="str">
        <f aca="false">IF(B41="","",IFERROR(AVERAGEIF(Apprenants!$C$11:$C$50,B41,Apprenants!$H$11:$H$50),""))</f>
        <v/>
      </c>
      <c r="F41" s="30" t="str">
        <f aca="false">IF(B41="","",COUNTIFS(Apprenants!$C$11:$C$50,B41,Apprenants!$O$11:$O$50,"Relance à faire")+COUNTIFS(Apprenants!$C$11:$C$50,B41,Apprenants!$O$11:$O$50,"Relancé, à suivre")+COUNTIFS(Apprenants!$C$11:$C$50,B41,Apprenants!$O$11:$O$50,"Retard d’avancement"))</f>
        <v/>
      </c>
      <c r="G41" s="30" t="str">
        <f aca="false">IF(B41="","",COUNTIFS(Apprenants!$C$11:$C$50,B41,Apprenants!$O$11:$O$50,"Terminé"))</f>
        <v/>
      </c>
    </row>
    <row r="42" customFormat="false" ht="18" hidden="false" customHeight="true" outlineLevel="0" collapsed="false">
      <c r="B42" s="11" t="str">
        <f aca="false">IF(Listes!$D$6="","",Listes!$D$6)</f>
        <v/>
      </c>
      <c r="C42" s="30" t="str">
        <f aca="false">IF(B42="","",COUNTIF(Apprenants!$C$11:$C$50,B42))</f>
        <v/>
      </c>
      <c r="D42" s="24" t="str">
        <f aca="false">IF(B42="","",IFERROR(AVERAGEIF(Apprenants!$C$11:$C$50,B42,Apprenants!$G$11:$G$50),""))</f>
        <v/>
      </c>
      <c r="E42" s="24" t="str">
        <f aca="false">IF(B42="","",IFERROR(AVERAGEIF(Apprenants!$C$11:$C$50,B42,Apprenants!$H$11:$H$50),""))</f>
        <v/>
      </c>
      <c r="F42" s="30" t="str">
        <f aca="false">IF(B42="","",COUNTIFS(Apprenants!$C$11:$C$50,B42,Apprenants!$O$11:$O$50,"Relance à faire")+COUNTIFS(Apprenants!$C$11:$C$50,B42,Apprenants!$O$11:$O$50,"Relancé, à suivre")+COUNTIFS(Apprenants!$C$11:$C$50,B42,Apprenants!$O$11:$O$50,"Retard d’avancement"))</f>
        <v/>
      </c>
      <c r="G42" s="30" t="str">
        <f aca="false">IF(B42="","",COUNTIFS(Apprenants!$C$11:$C$50,B42,Apprenants!$O$11:$O$50,"Terminé"))</f>
        <v/>
      </c>
    </row>
    <row r="43" customFormat="false" ht="18" hidden="false" customHeight="true" outlineLevel="0" collapsed="false">
      <c r="B43" s="11" t="str">
        <f aca="false">IF(Listes!$D$7="","",Listes!$D$7)</f>
        <v/>
      </c>
      <c r="C43" s="30" t="str">
        <f aca="false">IF(B43="","",COUNTIF(Apprenants!$C$11:$C$50,B43))</f>
        <v/>
      </c>
      <c r="D43" s="24" t="str">
        <f aca="false">IF(B43="","",IFERROR(AVERAGEIF(Apprenants!$C$11:$C$50,B43,Apprenants!$G$11:$G$50),""))</f>
        <v/>
      </c>
      <c r="E43" s="24" t="str">
        <f aca="false">IF(B43="","",IFERROR(AVERAGEIF(Apprenants!$C$11:$C$50,B43,Apprenants!$H$11:$H$50),""))</f>
        <v/>
      </c>
      <c r="F43" s="30" t="str">
        <f aca="false">IF(B43="","",COUNTIFS(Apprenants!$C$11:$C$50,B43,Apprenants!$O$11:$O$50,"Relance à faire")+COUNTIFS(Apprenants!$C$11:$C$50,B43,Apprenants!$O$11:$O$50,"Relancé, à suivre")+COUNTIFS(Apprenants!$C$11:$C$50,B43,Apprenants!$O$11:$O$50,"Retard d’avancement"))</f>
        <v/>
      </c>
      <c r="G43" s="30" t="str">
        <f aca="false">IF(B43="","",COUNTIFS(Apprenants!$C$11:$C$50,B43,Apprenants!$O$11:$O$50,"Terminé"))</f>
        <v/>
      </c>
    </row>
    <row r="44" customFormat="false" ht="18" hidden="false" customHeight="true" outlineLevel="0" collapsed="false">
      <c r="B44" s="11" t="str">
        <f aca="false">IF(Listes!$D$8="","",Listes!$D$8)</f>
        <v/>
      </c>
      <c r="C44" s="30" t="str">
        <f aca="false">IF(B44="","",COUNTIF(Apprenants!$C$11:$C$50,B44))</f>
        <v/>
      </c>
      <c r="D44" s="24" t="str">
        <f aca="false">IF(B44="","",IFERROR(AVERAGEIF(Apprenants!$C$11:$C$50,B44,Apprenants!$G$11:$G$50),""))</f>
        <v/>
      </c>
      <c r="E44" s="24" t="str">
        <f aca="false">IF(B44="","",IFERROR(AVERAGEIF(Apprenants!$C$11:$C$50,B44,Apprenants!$H$11:$H$50),""))</f>
        <v/>
      </c>
      <c r="F44" s="30" t="str">
        <f aca="false">IF(B44="","",COUNTIFS(Apprenants!$C$11:$C$50,B44,Apprenants!$O$11:$O$50,"Relance à faire")+COUNTIFS(Apprenants!$C$11:$C$50,B44,Apprenants!$O$11:$O$50,"Relancé, à suivre")+COUNTIFS(Apprenants!$C$11:$C$50,B44,Apprenants!$O$11:$O$50,"Retard d’avancement"))</f>
        <v/>
      </c>
      <c r="G44" s="30" t="str">
        <f aca="false">IF(B44="","",COUNTIFS(Apprenants!$C$11:$C$50,B44,Apprenants!$O$11:$O$50,"Terminé"))</f>
        <v/>
      </c>
    </row>
    <row r="45" customFormat="false" ht="18" hidden="false" customHeight="true" outlineLevel="0" collapsed="false">
      <c r="B45" s="11" t="str">
        <f aca="false">IF(Listes!$D$9="","",Listes!$D$9)</f>
        <v/>
      </c>
      <c r="C45" s="30" t="str">
        <f aca="false">IF(B45="","",COUNTIF(Apprenants!$C$11:$C$50,B45))</f>
        <v/>
      </c>
      <c r="D45" s="24" t="str">
        <f aca="false">IF(B45="","",IFERROR(AVERAGEIF(Apprenants!$C$11:$C$50,B45,Apprenants!$G$11:$G$50),""))</f>
        <v/>
      </c>
      <c r="E45" s="24" t="str">
        <f aca="false">IF(B45="","",IFERROR(AVERAGEIF(Apprenants!$C$11:$C$50,B45,Apprenants!$H$11:$H$50),""))</f>
        <v/>
      </c>
      <c r="F45" s="30" t="str">
        <f aca="false">IF(B45="","",COUNTIFS(Apprenants!$C$11:$C$50,B45,Apprenants!$O$11:$O$50,"Relance à faire")+COUNTIFS(Apprenants!$C$11:$C$50,B45,Apprenants!$O$11:$O$50,"Relancé, à suivre")+COUNTIFS(Apprenants!$C$11:$C$50,B45,Apprenants!$O$11:$O$50,"Retard d’avancement"))</f>
        <v/>
      </c>
      <c r="G45" s="30" t="str">
        <f aca="false">IF(B45="","",COUNTIFS(Apprenants!$C$11:$C$50,B45,Apprenants!$O$11:$O$50,"Terminé"))</f>
        <v/>
      </c>
    </row>
    <row r="47" customFormat="false" ht="19.5" hidden="false" customHeight="true" outlineLevel="0" collapsed="false">
      <c r="B47" s="19" t="s">
        <v>124</v>
      </c>
      <c r="C47" s="19"/>
      <c r="D47" s="19"/>
      <c r="E47" s="19"/>
      <c r="F47" s="19"/>
      <c r="G47" s="19"/>
      <c r="H47" s="19"/>
    </row>
    <row r="48" customFormat="false" ht="21.75" hidden="false" customHeight="true" outlineLevel="0" collapsed="false">
      <c r="B48" s="20" t="s">
        <v>125</v>
      </c>
      <c r="C48" s="20" t="s">
        <v>94</v>
      </c>
      <c r="D48" s="20" t="s">
        <v>95</v>
      </c>
    </row>
    <row r="49" customFormat="false" ht="18" hidden="false" customHeight="true" outlineLevel="0" collapsed="false">
      <c r="B49" s="11" t="s">
        <v>126</v>
      </c>
      <c r="C49" s="13" t="n">
        <f aca="false">COUNTA(Assistance!$G$11:$G$50)</f>
        <v>0</v>
      </c>
      <c r="D49" s="24"/>
    </row>
    <row r="50" customFormat="false" ht="18" hidden="false" customHeight="true" outlineLevel="0" collapsed="false">
      <c r="B50" s="11" t="s">
        <v>127</v>
      </c>
      <c r="C50" s="13" t="n">
        <f aca="false">COUNTIFS(Assistance!$G$11:$G$50,"&lt;&gt;",Assistance!$E$11:$E$50,"Technique")</f>
        <v>0</v>
      </c>
      <c r="D50" s="24" t="str">
        <f aca="false">IF($C$49=0,"",C50/$C$49)</f>
        <v/>
      </c>
    </row>
    <row r="51" customFormat="false" ht="18" hidden="false" customHeight="true" outlineLevel="0" collapsed="false">
      <c r="B51" s="11" t="s">
        <v>128</v>
      </c>
      <c r="C51" s="13" t="n">
        <f aca="false">COUNTIFS(Assistance!$G$11:$G$50,"&lt;&gt;",Assistance!$E$11:$E$50,"Pédagogique")</f>
        <v>0</v>
      </c>
      <c r="D51" s="24" t="str">
        <f aca="false">IF($C$49=0,"",C51/$C$49)</f>
        <v/>
      </c>
    </row>
    <row r="52" customFormat="false" ht="18" hidden="false" customHeight="true" outlineLevel="0" collapsed="false">
      <c r="B52" s="11" t="s">
        <v>129</v>
      </c>
      <c r="C52" s="13" t="n">
        <f aca="false">COUNTIFS(Assistance!$G$11:$G$50,"&lt;&gt;",Assistance!$M$11:$M$50,"Oui")</f>
        <v>0</v>
      </c>
      <c r="D52" s="24" t="str">
        <f aca="false">IF($C$49=0,"",C52/$C$49)</f>
        <v/>
      </c>
    </row>
    <row r="53" customFormat="false" ht="18" hidden="false" customHeight="true" outlineLevel="0" collapsed="false">
      <c r="B53" s="11" t="s">
        <v>69</v>
      </c>
      <c r="C53" s="13" t="n">
        <f aca="false">COUNTIFS(Assistance!$G$11:$G$50,"&lt;&gt;",Assistance!$H$11:$H$50,"")</f>
        <v>0</v>
      </c>
      <c r="D53" s="24" t="str">
        <f aca="false">IF($C$49=0,"",C53/$C$49)</f>
        <v/>
      </c>
    </row>
    <row r="54" customFormat="false" ht="18" hidden="false" customHeight="true" outlineLevel="0" collapsed="false">
      <c r="B54" s="11" t="s">
        <v>70</v>
      </c>
      <c r="C54" s="31" t="str">
        <f aca="false">IFERROR(AVERAGE(Assistance!$I$11:$I$50),"")</f>
        <v/>
      </c>
      <c r="D54" s="24"/>
    </row>
    <row r="55" customFormat="false" ht="18" hidden="false" customHeight="true" outlineLevel="0" collapsed="false">
      <c r="B55" s="11" t="s">
        <v>130</v>
      </c>
      <c r="C55" s="13" t="n">
        <f aca="false">COUNTIF(Assistance!$J$11:$J$50,"Oui")</f>
        <v>0</v>
      </c>
      <c r="D55" s="24" t="str">
        <f aca="false">IF($C$49=0,"",C55/$C$49)</f>
        <v/>
      </c>
    </row>
    <row r="57" customFormat="false" ht="43.5" hidden="false" customHeight="true" outlineLevel="0" collapsed="false">
      <c r="B57" s="40" t="s">
        <v>131</v>
      </c>
      <c r="C57" s="40"/>
      <c r="D57" s="40"/>
      <c r="E57" s="40"/>
      <c r="F57" s="40"/>
      <c r="G57" s="40"/>
      <c r="H57" s="40"/>
    </row>
  </sheetData>
  <mergeCells count="20">
    <mergeCell ref="C7:F7"/>
    <mergeCell ref="B9:H9"/>
    <mergeCell ref="E10:H10"/>
    <mergeCell ref="E11:H11"/>
    <mergeCell ref="E12:H12"/>
    <mergeCell ref="E13:H13"/>
    <mergeCell ref="E14:H14"/>
    <mergeCell ref="E15:H15"/>
    <mergeCell ref="E16:H16"/>
    <mergeCell ref="E17:H17"/>
    <mergeCell ref="E18:H18"/>
    <mergeCell ref="E19:H19"/>
    <mergeCell ref="E20:H20"/>
    <mergeCell ref="E21:H21"/>
    <mergeCell ref="E22:H22"/>
    <mergeCell ref="E23:H23"/>
    <mergeCell ref="B25:H25"/>
    <mergeCell ref="B38:H38"/>
    <mergeCell ref="B47:H47"/>
    <mergeCell ref="B57:H57"/>
  </mergeCells>
  <conditionalFormatting sqref="C19">
    <cfRule type="expression" priority="2" aboveAverage="0" equalAverage="0" bottom="0" percent="0" rank="0" text="" dxfId="0">
      <formula>$C$19&gt;0</formula>
    </cfRule>
  </conditionalFormatting>
  <conditionalFormatting sqref="C53">
    <cfRule type="expression" priority="3" aboveAverage="0" equalAverage="0" bottom="0" percent="0" rank="0" text="" dxfId="0">
      <formula>$C$53&gt;0</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37" man="true" max="16383" min="0"/>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P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7"/>
    <col collapsed="false" customWidth="true" hidden="false" outlineLevel="0" max="3" min="3" style="0" width="24"/>
    <col collapsed="false" customWidth="true" hidden="false" outlineLevel="0" max="5" min="4" style="0" width="11"/>
    <col collapsed="false" customWidth="true" hidden="false" outlineLevel="0" max="8" min="6" style="0" width="12"/>
    <col collapsed="false" customWidth="true" hidden="false" outlineLevel="0" max="9" min="9" style="0" width="9"/>
    <col collapsed="false" customWidth="true" hidden="false" outlineLevel="0" max="12" min="10" style="0" width="10"/>
    <col collapsed="false" customWidth="true" hidden="false" outlineLevel="0" max="13" min="13" style="0" width="12"/>
    <col collapsed="false" customWidth="true" hidden="false" outlineLevel="0" max="14" min="14" style="0" width="13"/>
    <col collapsed="false" customWidth="true" hidden="false" outlineLevel="0" max="15" min="15" style="0" width="21"/>
    <col collapsed="false" customWidth="true" hidden="false" outlineLevel="0" max="16" min="16" style="0" width="44"/>
  </cols>
  <sheetData>
    <row r="1" customFormat="false" ht="21.75" hidden="false" customHeight="true" outlineLevel="0" collapsed="false">
      <c r="A1" s="1" t="s">
        <v>0</v>
      </c>
      <c r="B1" s="2"/>
      <c r="C1" s="2"/>
      <c r="D1" s="2"/>
      <c r="E1" s="2"/>
      <c r="F1" s="2"/>
      <c r="G1" s="2"/>
      <c r="H1" s="2"/>
      <c r="I1" s="2"/>
      <c r="J1" s="2"/>
      <c r="K1" s="2"/>
      <c r="L1" s="2"/>
      <c r="M1" s="2"/>
      <c r="N1" s="2"/>
      <c r="O1" s="2"/>
      <c r="P1" s="2"/>
    </row>
    <row r="2" customFormat="false" ht="25.5" hidden="false" customHeight="true" outlineLevel="0" collapsed="false">
      <c r="A2" s="3" t="s">
        <v>132</v>
      </c>
    </row>
    <row r="3" customFormat="false" ht="15" hidden="false" customHeight="false" outlineLevel="0" collapsed="false">
      <c r="A3" s="10" t="s">
        <v>133</v>
      </c>
    </row>
    <row r="4" customFormat="false" ht="15" hidden="false" customHeight="true" outlineLevel="0" collapsed="false">
      <c r="A4" s="11" t="s">
        <v>32</v>
      </c>
      <c r="B4" s="11"/>
      <c r="C4" s="11"/>
      <c r="D4" s="12" t="n">
        <v>46317</v>
      </c>
      <c r="E4" s="12"/>
      <c r="F4" s="11" t="s">
        <v>33</v>
      </c>
      <c r="G4" s="11"/>
      <c r="H4" s="11"/>
      <c r="I4" s="11"/>
      <c r="J4" s="13" t="n">
        <f aca="false">COUNTA(B11:B26)</f>
        <v>12</v>
      </c>
      <c r="K4" s="13"/>
      <c r="L4" s="14" t="s">
        <v>134</v>
      </c>
      <c r="M4" s="14"/>
      <c r="N4" s="14"/>
      <c r="O4" s="14"/>
      <c r="P4" s="14"/>
    </row>
    <row r="5" customFormat="false" ht="30" hidden="false" customHeight="true" outlineLevel="0" collapsed="false">
      <c r="A5" s="11" t="s">
        <v>35</v>
      </c>
      <c r="B5" s="11"/>
      <c r="C5" s="11"/>
      <c r="D5" s="15" t="n">
        <v>7</v>
      </c>
      <c r="E5" s="15"/>
      <c r="F5" s="11" t="s">
        <v>36</v>
      </c>
      <c r="G5" s="11"/>
      <c r="H5" s="11"/>
      <c r="I5" s="11"/>
      <c r="J5" s="13" t="n">
        <f aca="false">COUNTIF(O11:O26,"Relance à faire")</f>
        <v>3</v>
      </c>
      <c r="K5" s="13"/>
      <c r="L5" s="14"/>
      <c r="M5" s="14"/>
      <c r="N5" s="14"/>
      <c r="O5" s="14"/>
      <c r="P5" s="14"/>
    </row>
    <row r="6" customFormat="false" ht="30" hidden="false" customHeight="true" outlineLevel="0" collapsed="false">
      <c r="A6" s="11" t="s">
        <v>37</v>
      </c>
      <c r="B6" s="11"/>
      <c r="C6" s="11"/>
      <c r="D6" s="15" t="n">
        <v>20</v>
      </c>
      <c r="E6" s="15"/>
      <c r="F6" s="11" t="s">
        <v>38</v>
      </c>
      <c r="G6" s="11"/>
      <c r="H6" s="11"/>
      <c r="I6" s="11"/>
      <c r="J6" s="13" t="n">
        <f aca="false">COUNTIF(O11:O26,"Retard d’avancement")</f>
        <v>2</v>
      </c>
      <c r="K6" s="13"/>
      <c r="L6" s="14"/>
      <c r="M6" s="14"/>
      <c r="N6" s="14"/>
      <c r="O6" s="14"/>
      <c r="P6" s="14"/>
    </row>
    <row r="7" customFormat="false" ht="30" hidden="false" customHeight="true" outlineLevel="0" collapsed="false">
      <c r="A7" s="11" t="s">
        <v>39</v>
      </c>
      <c r="B7" s="11"/>
      <c r="C7" s="11"/>
      <c r="D7" s="16" t="s">
        <v>135</v>
      </c>
      <c r="E7" s="16"/>
      <c r="F7" s="11" t="s">
        <v>40</v>
      </c>
      <c r="G7" s="11"/>
      <c r="H7" s="11"/>
      <c r="I7" s="11"/>
      <c r="J7" s="17" t="n">
        <f aca="false">IFERROR(AVERAGE(G11:G26),"")</f>
        <v>0.454166666666667</v>
      </c>
      <c r="K7" s="17"/>
      <c r="L7" s="14"/>
      <c r="M7" s="14"/>
      <c r="N7" s="14"/>
      <c r="O7" s="14"/>
      <c r="P7" s="14"/>
    </row>
    <row r="8" customFormat="false" ht="30" hidden="false" customHeight="true" outlineLevel="0" collapsed="false">
      <c r="A8" s="11" t="s">
        <v>41</v>
      </c>
      <c r="B8" s="11"/>
      <c r="C8" s="11"/>
      <c r="D8" s="16" t="s">
        <v>136</v>
      </c>
      <c r="E8" s="16"/>
      <c r="F8" s="11" t="s">
        <v>42</v>
      </c>
      <c r="G8" s="11"/>
      <c r="H8" s="11"/>
      <c r="I8" s="11"/>
      <c r="J8" s="17" t="n">
        <f aca="false">IF(COUNTA(B11:B26)=0,"",COUNTIF(O11:O26,"Terminé")/COUNTA(B11:B26))</f>
        <v>0.0833333333333333</v>
      </c>
      <c r="K8" s="17"/>
      <c r="L8" s="14"/>
      <c r="M8" s="14"/>
      <c r="N8" s="14"/>
      <c r="O8" s="14"/>
      <c r="P8" s="14"/>
    </row>
    <row r="9" customFormat="false" ht="19.5" hidden="false" customHeight="true" outlineLevel="0" collapsed="false">
      <c r="A9" s="18" t="s">
        <v>43</v>
      </c>
      <c r="B9" s="18"/>
      <c r="C9" s="18"/>
      <c r="D9" s="18"/>
      <c r="E9" s="18"/>
      <c r="F9" s="19" t="s">
        <v>44</v>
      </c>
      <c r="G9" s="19"/>
      <c r="H9" s="19"/>
      <c r="I9" s="19"/>
      <c r="J9" s="19"/>
      <c r="K9" s="18" t="s">
        <v>45</v>
      </c>
      <c r="L9" s="18"/>
      <c r="M9" s="18"/>
      <c r="N9" s="19" t="s">
        <v>46</v>
      </c>
      <c r="O9" s="19"/>
      <c r="P9" s="19"/>
    </row>
    <row r="10" customFormat="false" ht="48" hidden="false" customHeight="true" outlineLevel="0" collapsed="false">
      <c r="A10" s="20" t="s">
        <v>47</v>
      </c>
      <c r="B10" s="20" t="s">
        <v>48</v>
      </c>
      <c r="C10" s="20" t="s">
        <v>49</v>
      </c>
      <c r="D10" s="20" t="s">
        <v>50</v>
      </c>
      <c r="E10" s="20" t="s">
        <v>51</v>
      </c>
      <c r="F10" s="20" t="s">
        <v>52</v>
      </c>
      <c r="G10" s="20" t="s">
        <v>53</v>
      </c>
      <c r="H10" s="20" t="s">
        <v>54</v>
      </c>
      <c r="I10" s="20" t="s">
        <v>55</v>
      </c>
      <c r="J10" s="20" t="s">
        <v>56</v>
      </c>
      <c r="K10" s="20" t="s">
        <v>57</v>
      </c>
      <c r="L10" s="20" t="s">
        <v>58</v>
      </c>
      <c r="M10" s="20" t="s">
        <v>59</v>
      </c>
      <c r="N10" s="20" t="s">
        <v>60</v>
      </c>
      <c r="O10" s="20" t="s">
        <v>61</v>
      </c>
      <c r="P10" s="20" t="s">
        <v>62</v>
      </c>
    </row>
    <row r="11" customFormat="false" ht="31.5" hidden="false" customHeight="true" outlineLevel="0" collapsed="false">
      <c r="A11" s="21" t="n">
        <v>1</v>
      </c>
      <c r="B11" s="16" t="s">
        <v>137</v>
      </c>
      <c r="C11" s="16" t="s">
        <v>138</v>
      </c>
      <c r="D11" s="22" t="n">
        <v>46300</v>
      </c>
      <c r="E11" s="22" t="n">
        <v>46328</v>
      </c>
      <c r="F11" s="22" t="n">
        <v>46316</v>
      </c>
      <c r="G11" s="23" t="n">
        <v>0.65</v>
      </c>
      <c r="H11" s="24" t="n">
        <f aca="false">IF(OR(B11="",D11="",E11="",E11&lt;=D11),"",MAX(0,MIN(1,($D$4-D11)/(E11-D11))))</f>
        <v>0.607142857142857</v>
      </c>
      <c r="I11" s="25" t="n">
        <f aca="false">IF(OR(G11="",H11=""),"",ROUND((G11-H11)*100,0))</f>
        <v>4</v>
      </c>
      <c r="J11" s="26" t="n">
        <v>0.173611111111111</v>
      </c>
      <c r="K11" s="27" t="n">
        <f aca="false">IF(B11="","",IF(F11&lt;&gt;"",$D$4-F11,IF(AND(D11&lt;&gt;"",D11&lt;=$D$4),$D$4-D11,"")))</f>
        <v>1</v>
      </c>
      <c r="L11" s="28" t="n">
        <v>0</v>
      </c>
      <c r="M11" s="22"/>
      <c r="N11" s="29"/>
      <c r="O11" s="30" t="str">
        <f aca="false">IF(B11="","",IF(OR(N11="Terminé",AND(G11&lt;&gt;"",G11&gt;=1)),"Terminé",IF(N11="Abandon","Abandon",IF(N11="Suspendu","Suspendu",IF($D$5="","Fixer le seuil",IF(AND(D11="",F11=""),"Dates à saisir",IF(AND(D11&lt;&gt;"",D11&gt;$D$4),"À venir",IF(AND(K11&lt;&gt;"",K11&gt;=$D$5),IF(AND(M11&lt;&gt;"",M11&gt;=IF(F11="",D11,F11),$D$4-M11&lt;$D$5),"Relancé, à suivre","Relance à faire"),IF(AND(I11&lt;&gt;"",$D$6&lt;&gt;"",I11&lt;-$D$6),"Retard d’avancement","Suivi normal")))))))))</f>
        <v>Suivi normal</v>
      </c>
      <c r="P11" s="16"/>
    </row>
    <row r="12" customFormat="false" ht="31.5" hidden="false" customHeight="true" outlineLevel="0" collapsed="false">
      <c r="A12" s="21" t="n">
        <v>2</v>
      </c>
      <c r="B12" s="16" t="s">
        <v>139</v>
      </c>
      <c r="C12" s="16" t="s">
        <v>138</v>
      </c>
      <c r="D12" s="22" t="n">
        <v>46300</v>
      </c>
      <c r="E12" s="22" t="n">
        <v>46328</v>
      </c>
      <c r="F12" s="22" t="n">
        <v>46315</v>
      </c>
      <c r="G12" s="23" t="n">
        <v>0.58</v>
      </c>
      <c r="H12" s="24" t="n">
        <f aca="false">IF(OR(B12="",D12="",E12="",E12&lt;=D12),"",MAX(0,MIN(1,($D$4-D12)/(E12-D12))))</f>
        <v>0.607142857142857</v>
      </c>
      <c r="I12" s="25" t="n">
        <f aca="false">IF(OR(G12="",H12=""),"",ROUND((G12-H12)*100,0))</f>
        <v>-3</v>
      </c>
      <c r="J12" s="26" t="n">
        <v>0.152777777777778</v>
      </c>
      <c r="K12" s="27" t="n">
        <f aca="false">IF(B12="","",IF(F12&lt;&gt;"",$D$4-F12,IF(AND(D12&lt;&gt;"",D12&lt;=$D$4),$D$4-D12,"")))</f>
        <v>2</v>
      </c>
      <c r="L12" s="28" t="n">
        <v>0</v>
      </c>
      <c r="M12" s="22"/>
      <c r="N12" s="29"/>
      <c r="O12" s="30" t="str">
        <f aca="false">IF(B12="","",IF(OR(N12="Terminé",AND(G12&lt;&gt;"",G12&gt;=1)),"Terminé",IF(N12="Abandon","Abandon",IF(N12="Suspendu","Suspendu",IF($D$5="","Fixer le seuil",IF(AND(D12="",F12=""),"Dates à saisir",IF(AND(D12&lt;&gt;"",D12&gt;$D$4),"À venir",IF(AND(K12&lt;&gt;"",K12&gt;=$D$5),IF(AND(M12&lt;&gt;"",M12&gt;=IF(F12="",D12,F12),$D$4-M12&lt;$D$5),"Relancé, à suivre","Relance à faire"),IF(AND(I12&lt;&gt;"",$D$6&lt;&gt;"",I12&lt;-$D$6),"Retard d’avancement","Suivi normal")))))))))</f>
        <v>Suivi normal</v>
      </c>
      <c r="P12" s="16"/>
    </row>
    <row r="13" customFormat="false" ht="31.5" hidden="false" customHeight="true" outlineLevel="0" collapsed="false">
      <c r="A13" s="21" t="n">
        <v>3</v>
      </c>
      <c r="B13" s="16" t="s">
        <v>140</v>
      </c>
      <c r="C13" s="16" t="s">
        <v>138</v>
      </c>
      <c r="D13" s="22" t="n">
        <v>46300</v>
      </c>
      <c r="E13" s="22" t="n">
        <v>46328</v>
      </c>
      <c r="F13" s="22" t="n">
        <v>46304</v>
      </c>
      <c r="G13" s="23" t="n">
        <v>0.22</v>
      </c>
      <c r="H13" s="24" t="n">
        <f aca="false">IF(OR(B13="",D13="",E13="",E13&lt;=D13),"",MAX(0,MIN(1,($D$4-D13)/(E13-D13))))</f>
        <v>0.607142857142857</v>
      </c>
      <c r="I13" s="25" t="n">
        <f aca="false">IF(OR(G13="",H13=""),"",ROUND((G13-H13)*100,0))</f>
        <v>-39</v>
      </c>
      <c r="J13" s="26" t="n">
        <v>0.0451388888888889</v>
      </c>
      <c r="K13" s="27" t="n">
        <f aca="false">IF(B13="","",IF(F13&lt;&gt;"",$D$4-F13,IF(AND(D13&lt;&gt;"",D13&lt;=$D$4),$D$4-D13,"")))</f>
        <v>13</v>
      </c>
      <c r="L13" s="28" t="n">
        <v>1</v>
      </c>
      <c r="M13" s="22" t="n">
        <v>46311</v>
      </c>
      <c r="N13" s="29"/>
      <c r="O13" s="30" t="str">
        <f aca="false">IF(B13="","",IF(OR(N13="Terminé",AND(G13&lt;&gt;"",G13&gt;=1)),"Terminé",IF(N13="Abandon","Abandon",IF(N13="Suspendu","Suspendu",IF($D$5="","Fixer le seuil",IF(AND(D13="",F13=""),"Dates à saisir",IF(AND(D13&lt;&gt;"",D13&gt;$D$4),"À venir",IF(AND(K13&lt;&gt;"",K13&gt;=$D$5),IF(AND(M13&lt;&gt;"",M13&gt;=IF(F13="",D13,F13),$D$4-M13&lt;$D$5),"Relancé, à suivre","Relance à faire"),IF(AND(I13&lt;&gt;"",$D$6&lt;&gt;"",I13&lt;-$D$6),"Retard d’avancement","Suivi normal")))))))))</f>
        <v>Relancé, à suivre</v>
      </c>
      <c r="P13" s="16" t="s">
        <v>141</v>
      </c>
    </row>
    <row r="14" customFormat="false" ht="31.5" hidden="false" customHeight="true" outlineLevel="0" collapsed="false">
      <c r="A14" s="21" t="n">
        <v>4</v>
      </c>
      <c r="B14" s="16" t="s">
        <v>142</v>
      </c>
      <c r="C14" s="16" t="s">
        <v>138</v>
      </c>
      <c r="D14" s="22" t="n">
        <v>46300</v>
      </c>
      <c r="E14" s="22" t="n">
        <v>46328</v>
      </c>
      <c r="F14" s="22"/>
      <c r="G14" s="23" t="n">
        <v>0</v>
      </c>
      <c r="H14" s="24" t="n">
        <f aca="false">IF(OR(B14="",D14="",E14="",E14&lt;=D14),"",MAX(0,MIN(1,($D$4-D14)/(E14-D14))))</f>
        <v>0.607142857142857</v>
      </c>
      <c r="I14" s="25" t="n">
        <f aca="false">IF(OR(G14="",H14=""),"",ROUND((G14-H14)*100,0))</f>
        <v>-61</v>
      </c>
      <c r="J14" s="26" t="n">
        <v>0</v>
      </c>
      <c r="K14" s="27" t="n">
        <f aca="false">IF(B14="","",IF(F14&lt;&gt;"",$D$4-F14,IF(AND(D14&lt;&gt;"",D14&lt;=$D$4),$D$4-D14,"")))</f>
        <v>17</v>
      </c>
      <c r="L14" s="28" t="n">
        <v>0</v>
      </c>
      <c r="M14" s="22"/>
      <c r="N14" s="29"/>
      <c r="O14" s="30" t="str">
        <f aca="false">IF(B14="","",IF(OR(N14="Terminé",AND(G14&lt;&gt;"",G14&gt;=1)),"Terminé",IF(N14="Abandon","Abandon",IF(N14="Suspendu","Suspendu",IF($D$5="","Fixer le seuil",IF(AND(D14="",F14=""),"Dates à saisir",IF(AND(D14&lt;&gt;"",D14&gt;$D$4),"À venir",IF(AND(K14&lt;&gt;"",K14&gt;=$D$5),IF(AND(M14&lt;&gt;"",M14&gt;=IF(F14="",D14,F14),$D$4-M14&lt;$D$5),"Relancé, à suivre","Relance à faire"),IF(AND(I14&lt;&gt;"",$D$6&lt;&gt;"",I14&lt;-$D$6),"Retard d’avancement","Suivi normal")))))))))</f>
        <v>Relance à faire</v>
      </c>
      <c r="P14" s="16" t="s">
        <v>143</v>
      </c>
    </row>
    <row r="15" customFormat="false" ht="31.5" hidden="false" customHeight="true" outlineLevel="0" collapsed="false">
      <c r="A15" s="21" t="n">
        <v>5</v>
      </c>
      <c r="B15" s="16" t="s">
        <v>144</v>
      </c>
      <c r="C15" s="16" t="s">
        <v>145</v>
      </c>
      <c r="D15" s="22" t="n">
        <v>46293</v>
      </c>
      <c r="E15" s="22" t="n">
        <v>46321</v>
      </c>
      <c r="F15" s="22" t="n">
        <v>46317</v>
      </c>
      <c r="G15" s="23" t="n">
        <v>0.9</v>
      </c>
      <c r="H15" s="24" t="n">
        <f aca="false">IF(OR(B15="",D15="",E15="",E15&lt;=D15),"",MAX(0,MIN(1,($D$4-D15)/(E15-D15))))</f>
        <v>0.857142857142857</v>
      </c>
      <c r="I15" s="25" t="n">
        <f aca="false">IF(OR(G15="",H15=""),"",ROUND((G15-H15)*100,0))</f>
        <v>4</v>
      </c>
      <c r="J15" s="26" t="n">
        <v>0.305555555555556</v>
      </c>
      <c r="K15" s="27" t="n">
        <f aca="false">IF(B15="","",IF(F15&lt;&gt;"",$D$4-F15,IF(AND(D15&lt;&gt;"",D15&lt;=$D$4),$D$4-D15,"")))</f>
        <v>0</v>
      </c>
      <c r="L15" s="28" t="n">
        <v>0</v>
      </c>
      <c r="M15" s="22"/>
      <c r="N15" s="29"/>
      <c r="O15" s="30" t="str">
        <f aca="false">IF(B15="","",IF(OR(N15="Terminé",AND(G15&lt;&gt;"",G15&gt;=1)),"Terminé",IF(N15="Abandon","Abandon",IF(N15="Suspendu","Suspendu",IF($D$5="","Fixer le seuil",IF(AND(D15="",F15=""),"Dates à saisir",IF(AND(D15&lt;&gt;"",D15&gt;$D$4),"À venir",IF(AND(K15&lt;&gt;"",K15&gt;=$D$5),IF(AND(M15&lt;&gt;"",M15&gt;=IF(F15="",D15,F15),$D$4-M15&lt;$D$5),"Relancé, à suivre","Relance à faire"),IF(AND(I15&lt;&gt;"",$D$6&lt;&gt;"",I15&lt;-$D$6),"Retard d’avancement","Suivi normal")))))))))</f>
        <v>Suivi normal</v>
      </c>
      <c r="P15" s="16"/>
    </row>
    <row r="16" customFormat="false" ht="31.5" hidden="false" customHeight="true" outlineLevel="0" collapsed="false">
      <c r="A16" s="21" t="n">
        <v>6</v>
      </c>
      <c r="B16" s="16" t="s">
        <v>146</v>
      </c>
      <c r="C16" s="16" t="s">
        <v>145</v>
      </c>
      <c r="D16" s="22" t="n">
        <v>46293</v>
      </c>
      <c r="E16" s="22" t="n">
        <v>46321</v>
      </c>
      <c r="F16" s="22" t="n">
        <v>46310</v>
      </c>
      <c r="G16" s="23" t="n">
        <v>0.7</v>
      </c>
      <c r="H16" s="24" t="n">
        <f aca="false">IF(OR(B16="",D16="",E16="",E16&lt;=D16),"",MAX(0,MIN(1,($D$4-D16)/(E16-D16))))</f>
        <v>0.857142857142857</v>
      </c>
      <c r="I16" s="25" t="n">
        <f aca="false">IF(OR(G16="",H16=""),"",ROUND((G16-H16)*100,0))</f>
        <v>-16</v>
      </c>
      <c r="J16" s="26" t="n">
        <v>0.208333333333333</v>
      </c>
      <c r="K16" s="27" t="n">
        <f aca="false">IF(B16="","",IF(F16&lt;&gt;"",$D$4-F16,IF(AND(D16&lt;&gt;"",D16&lt;=$D$4),$D$4-D16,"")))</f>
        <v>7</v>
      </c>
      <c r="L16" s="28" t="n">
        <v>0</v>
      </c>
      <c r="M16" s="22"/>
      <c r="N16" s="29"/>
      <c r="O16" s="30" t="str">
        <f aca="false">IF(B16="","",IF(OR(N16="Terminé",AND(G16&lt;&gt;"",G16&gt;=1)),"Terminé",IF(N16="Abandon","Abandon",IF(N16="Suspendu","Suspendu",IF($D$5="","Fixer le seuil",IF(AND(D16="",F16=""),"Dates à saisir",IF(AND(D16&lt;&gt;"",D16&gt;$D$4),"À venir",IF(AND(K16&lt;&gt;"",K16&gt;=$D$5),IF(AND(M16&lt;&gt;"",M16&gt;=IF(F16="",D16,F16),$D$4-M16&lt;$D$5),"Relancé, à suivre","Relance à faire"),IF(AND(I16&lt;&gt;"",$D$6&lt;&gt;"",I16&lt;-$D$6),"Retard d’avancement","Suivi normal")))))))))</f>
        <v>Relance à faire</v>
      </c>
      <c r="P16" s="16" t="s">
        <v>147</v>
      </c>
    </row>
    <row r="17" customFormat="false" ht="31.5" hidden="false" customHeight="true" outlineLevel="0" collapsed="false">
      <c r="A17" s="21" t="n">
        <v>7</v>
      </c>
      <c r="B17" s="16" t="s">
        <v>148</v>
      </c>
      <c r="C17" s="16" t="s">
        <v>145</v>
      </c>
      <c r="D17" s="22" t="n">
        <v>46293</v>
      </c>
      <c r="E17" s="22" t="n">
        <v>46321</v>
      </c>
      <c r="F17" s="22" t="n">
        <v>46316</v>
      </c>
      <c r="G17" s="23" t="n">
        <v>1</v>
      </c>
      <c r="H17" s="24" t="n">
        <f aca="false">IF(OR(B17="",D17="",E17="",E17&lt;=D17),"",MAX(0,MIN(1,($D$4-D17)/(E17-D17))))</f>
        <v>0.857142857142857</v>
      </c>
      <c r="I17" s="25" t="n">
        <f aca="false">IF(OR(G17="",H17=""),"",ROUND((G17-H17)*100,0))</f>
        <v>14</v>
      </c>
      <c r="J17" s="26" t="n">
        <v>0.354166666666667</v>
      </c>
      <c r="K17" s="27" t="n">
        <f aca="false">IF(B17="","",IF(F17&lt;&gt;"",$D$4-F17,IF(AND(D17&lt;&gt;"",D17&lt;=$D$4),$D$4-D17,"")))</f>
        <v>1</v>
      </c>
      <c r="L17" s="28" t="n">
        <v>0</v>
      </c>
      <c r="M17" s="22"/>
      <c r="N17" s="29" t="s">
        <v>115</v>
      </c>
      <c r="O17" s="30" t="str">
        <f aca="false">IF(B17="","",IF(OR(N17="Terminé",AND(G17&lt;&gt;"",G17&gt;=1)),"Terminé",IF(N17="Abandon","Abandon",IF(N17="Suspendu","Suspendu",IF($D$5="","Fixer le seuil",IF(AND(D17="",F17=""),"Dates à saisir",IF(AND(D17&lt;&gt;"",D17&gt;$D$4),"À venir",IF(AND(K17&lt;&gt;"",K17&gt;=$D$5),IF(AND(M17&lt;&gt;"",M17&gt;=IF(F17="",D17,F17),$D$4-M17&lt;$D$5),"Relancé, à suivre","Relance à faire"),IF(AND(I17&lt;&gt;"",$D$6&lt;&gt;"",I17&lt;-$D$6),"Retard d’avancement","Suivi normal")))))))))</f>
        <v>Terminé</v>
      </c>
      <c r="P17" s="16" t="s">
        <v>149</v>
      </c>
    </row>
    <row r="18" customFormat="false" ht="45" hidden="false" customHeight="true" outlineLevel="0" collapsed="false">
      <c r="A18" s="21" t="n">
        <v>8</v>
      </c>
      <c r="B18" s="16" t="s">
        <v>150</v>
      </c>
      <c r="C18" s="16" t="s">
        <v>145</v>
      </c>
      <c r="D18" s="22" t="n">
        <v>46293</v>
      </c>
      <c r="E18" s="22" t="n">
        <v>46321</v>
      </c>
      <c r="F18" s="22" t="n">
        <v>46317</v>
      </c>
      <c r="G18" s="23" t="n">
        <v>0.45</v>
      </c>
      <c r="H18" s="24" t="n">
        <f aca="false">IF(OR(B18="",D18="",E18="",E18&lt;=D18),"",MAX(0,MIN(1,($D$4-D18)/(E18-D18))))</f>
        <v>0.857142857142857</v>
      </c>
      <c r="I18" s="25" t="n">
        <f aca="false">IF(OR(G18="",H18=""),"",ROUND((G18-H18)*100,0))</f>
        <v>-41</v>
      </c>
      <c r="J18" s="26" t="n">
        <v>0.135416666666667</v>
      </c>
      <c r="K18" s="27" t="n">
        <f aca="false">IF(B18="","",IF(F18&lt;&gt;"",$D$4-F18,IF(AND(D18&lt;&gt;"",D18&lt;=$D$4),$D$4-D18,"")))</f>
        <v>0</v>
      </c>
      <c r="L18" s="28" t="n">
        <v>0</v>
      </c>
      <c r="M18" s="22"/>
      <c r="N18" s="29"/>
      <c r="O18" s="30" t="str">
        <f aca="false">IF(B18="","",IF(OR(N18="Terminé",AND(G18&lt;&gt;"",G18&gt;=1)),"Terminé",IF(N18="Abandon","Abandon",IF(N18="Suspendu","Suspendu",IF($D$5="","Fixer le seuil",IF(AND(D18="",F18=""),"Dates à saisir",IF(AND(D18&lt;&gt;"",D18&gt;$D$4),"À venir",IF(AND(K18&lt;&gt;"",K18&gt;=$D$5),IF(AND(M18&lt;&gt;"",M18&gt;=IF(F18="",D18,F18),$D$4-M18&lt;$D$5),"Relancé, à suivre","Relance à faire"),IF(AND(I18&lt;&gt;"",$D$6&lt;&gt;"",I18&lt;-$D$6),"Retard d’avancement","Suivi normal")))))))))</f>
        <v>Retard d’avancement</v>
      </c>
      <c r="P18" s="16" t="s">
        <v>151</v>
      </c>
    </row>
    <row r="19" customFormat="false" ht="31.5" hidden="false" customHeight="true" outlineLevel="0" collapsed="false">
      <c r="A19" s="21" t="n">
        <v>9</v>
      </c>
      <c r="B19" s="16" t="s">
        <v>152</v>
      </c>
      <c r="C19" s="16" t="s">
        <v>145</v>
      </c>
      <c r="D19" s="22" t="n">
        <v>46293</v>
      </c>
      <c r="E19" s="22" t="n">
        <v>46321</v>
      </c>
      <c r="F19" s="22" t="n">
        <v>46295</v>
      </c>
      <c r="G19" s="23" t="n">
        <v>0.12</v>
      </c>
      <c r="H19" s="24" t="n">
        <f aca="false">IF(OR(B19="",D19="",E19="",E19&lt;=D19),"",MAX(0,MIN(1,($D$4-D19)/(E19-D19))))</f>
        <v>0.857142857142857</v>
      </c>
      <c r="I19" s="25" t="n">
        <f aca="false">IF(OR(G19="",H19=""),"",ROUND((G19-H19)*100,0))</f>
        <v>-74</v>
      </c>
      <c r="J19" s="26" t="n">
        <v>0.0347222222222222</v>
      </c>
      <c r="K19" s="27" t="n">
        <f aca="false">IF(B19="","",IF(F19&lt;&gt;"",$D$4-F19,IF(AND(D19&lt;&gt;"",D19&lt;=$D$4),$D$4-D19,"")))</f>
        <v>22</v>
      </c>
      <c r="L19" s="28" t="n">
        <v>2</v>
      </c>
      <c r="M19" s="22" t="n">
        <v>46309</v>
      </c>
      <c r="N19" s="29"/>
      <c r="O19" s="30" t="str">
        <f aca="false">IF(B19="","",IF(OR(N19="Terminé",AND(G19&lt;&gt;"",G19&gt;=1)),"Terminé",IF(N19="Abandon","Abandon",IF(N19="Suspendu","Suspendu",IF($D$5="","Fixer le seuil",IF(AND(D19="",F19=""),"Dates à saisir",IF(AND(D19&lt;&gt;"",D19&gt;$D$4),"À venir",IF(AND(K19&lt;&gt;"",K19&gt;=$D$5),IF(AND(M19&lt;&gt;"",M19&gt;=IF(F19="",D19,F19),$D$4-M19&lt;$D$5),"Relancé, à suivre","Relance à faire"),IF(AND(I19&lt;&gt;"",$D$6&lt;&gt;"",I19&lt;-$D$6),"Retard d’avancement","Suivi normal")))))))))</f>
        <v>Relance à faire</v>
      </c>
      <c r="P19" s="16" t="s">
        <v>153</v>
      </c>
    </row>
    <row r="20" customFormat="false" ht="31.5" hidden="false" customHeight="true" outlineLevel="0" collapsed="false">
      <c r="A20" s="21" t="n">
        <v>10</v>
      </c>
      <c r="B20" s="16" t="s">
        <v>154</v>
      </c>
      <c r="C20" s="16" t="s">
        <v>145</v>
      </c>
      <c r="D20" s="22" t="n">
        <v>46293</v>
      </c>
      <c r="E20" s="22" t="n">
        <v>46321</v>
      </c>
      <c r="F20" s="22" t="n">
        <v>46307</v>
      </c>
      <c r="G20" s="23" t="n">
        <v>0.31</v>
      </c>
      <c r="H20" s="24" t="n">
        <f aca="false">IF(OR(B20="",D20="",E20="",E20&lt;=D20),"",MAX(0,MIN(1,($D$4-D20)/(E20-D20))))</f>
        <v>0.857142857142857</v>
      </c>
      <c r="I20" s="25" t="n">
        <f aca="false">IF(OR(G20="",H20=""),"",ROUND((G20-H20)*100,0))</f>
        <v>-55</v>
      </c>
      <c r="J20" s="26" t="n">
        <v>0.0902777777777778</v>
      </c>
      <c r="K20" s="27" t="n">
        <f aca="false">IF(B20="","",IF(F20&lt;&gt;"",$D$4-F20,IF(AND(D20&lt;&gt;"",D20&lt;=$D$4),$D$4-D20,"")))</f>
        <v>10</v>
      </c>
      <c r="L20" s="28" t="n">
        <v>1</v>
      </c>
      <c r="M20" s="22" t="n">
        <v>46315</v>
      </c>
      <c r="N20" s="29" t="s">
        <v>116</v>
      </c>
      <c r="O20" s="30" t="str">
        <f aca="false">IF(B20="","",IF(OR(N20="Terminé",AND(G20&lt;&gt;"",G20&gt;=1)),"Terminé",IF(N20="Abandon","Abandon",IF(N20="Suspendu","Suspendu",IF($D$5="","Fixer le seuil",IF(AND(D20="",F20=""),"Dates à saisir",IF(AND(D20&lt;&gt;"",D20&gt;$D$4),"À venir",IF(AND(K20&lt;&gt;"",K20&gt;=$D$5),IF(AND(M20&lt;&gt;"",M20&gt;=IF(F20="",D20,F20),$D$4-M20&lt;$D$5),"Relancé, à suivre","Relance à faire"),IF(AND(I20&lt;&gt;"",$D$6&lt;&gt;"",I20&lt;-$D$6),"Retard d’avancement","Suivi normal")))))))))</f>
        <v>Suspendu</v>
      </c>
      <c r="P20" s="16" t="s">
        <v>155</v>
      </c>
    </row>
    <row r="21" customFormat="false" ht="31.5" hidden="false" customHeight="true" outlineLevel="0" collapsed="false">
      <c r="A21" s="21" t="n">
        <v>11</v>
      </c>
      <c r="B21" s="16" t="s">
        <v>156</v>
      </c>
      <c r="C21" s="16" t="s">
        <v>157</v>
      </c>
      <c r="D21" s="22" t="n">
        <v>46307</v>
      </c>
      <c r="E21" s="22" t="n">
        <v>46335</v>
      </c>
      <c r="F21" s="22" t="n">
        <v>46316</v>
      </c>
      <c r="G21" s="23" t="n">
        <v>0.4</v>
      </c>
      <c r="H21" s="24" t="n">
        <f aca="false">IF(OR(B21="",D21="",E21="",E21&lt;=D21),"",MAX(0,MIN(1,($D$4-D21)/(E21-D21))))</f>
        <v>0.357142857142857</v>
      </c>
      <c r="I21" s="25" t="n">
        <f aca="false">IF(OR(G21="",H21=""),"",ROUND((G21-H21)*100,0))</f>
        <v>4</v>
      </c>
      <c r="J21" s="26" t="n">
        <v>0.0833333333333333</v>
      </c>
      <c r="K21" s="27" t="n">
        <f aca="false">IF(B21="","",IF(F21&lt;&gt;"",$D$4-F21,IF(AND(D21&lt;&gt;"",D21&lt;=$D$4),$D$4-D21,"")))</f>
        <v>1</v>
      </c>
      <c r="L21" s="28" t="n">
        <v>0</v>
      </c>
      <c r="M21" s="22"/>
      <c r="N21" s="29"/>
      <c r="O21" s="30" t="str">
        <f aca="false">IF(B21="","",IF(OR(N21="Terminé",AND(G21&lt;&gt;"",G21&gt;=1)),"Terminé",IF(N21="Abandon","Abandon",IF(N21="Suspendu","Suspendu",IF($D$5="","Fixer le seuil",IF(AND(D21="",F21=""),"Dates à saisir",IF(AND(D21&lt;&gt;"",D21&gt;$D$4),"À venir",IF(AND(K21&lt;&gt;"",K21&gt;=$D$5),IF(AND(M21&lt;&gt;"",M21&gt;=IF(F21="",D21,F21),$D$4-M21&lt;$D$5),"Relancé, à suivre","Relance à faire"),IF(AND(I21&lt;&gt;"",$D$6&lt;&gt;"",I21&lt;-$D$6),"Retard d’avancement","Suivi normal")))))))))</f>
        <v>Suivi normal</v>
      </c>
      <c r="P21" s="16"/>
    </row>
    <row r="22" customFormat="false" ht="31.5" hidden="false" customHeight="true" outlineLevel="0" collapsed="false">
      <c r="A22" s="21" t="n">
        <v>12</v>
      </c>
      <c r="B22" s="16" t="s">
        <v>158</v>
      </c>
      <c r="C22" s="16" t="s">
        <v>157</v>
      </c>
      <c r="D22" s="22" t="n">
        <v>46307</v>
      </c>
      <c r="E22" s="22" t="n">
        <v>46335</v>
      </c>
      <c r="F22" s="22" t="n">
        <v>46314</v>
      </c>
      <c r="G22" s="23" t="n">
        <v>0.12</v>
      </c>
      <c r="H22" s="24" t="n">
        <f aca="false">IF(OR(B22="",D22="",E22="",E22&lt;=D22),"",MAX(0,MIN(1,($D$4-D22)/(E22-D22))))</f>
        <v>0.357142857142857</v>
      </c>
      <c r="I22" s="25" t="n">
        <f aca="false">IF(OR(G22="",H22=""),"",ROUND((G22-H22)*100,0))</f>
        <v>-24</v>
      </c>
      <c r="J22" s="26" t="n">
        <v>0.0277777777777778</v>
      </c>
      <c r="K22" s="27" t="n">
        <f aca="false">IF(B22="","",IF(F22&lt;&gt;"",$D$4-F22,IF(AND(D22&lt;&gt;"",D22&lt;=$D$4),$D$4-D22,"")))</f>
        <v>3</v>
      </c>
      <c r="L22" s="28" t="n">
        <v>0</v>
      </c>
      <c r="M22" s="22"/>
      <c r="N22" s="29"/>
      <c r="O22" s="30" t="str">
        <f aca="false">IF(B22="","",IF(OR(N22="Terminé",AND(G22&lt;&gt;"",G22&gt;=1)),"Terminé",IF(N22="Abandon","Abandon",IF(N22="Suspendu","Suspendu",IF($D$5="","Fixer le seuil",IF(AND(D22="",F22=""),"Dates à saisir",IF(AND(D22&lt;&gt;"",D22&gt;$D$4),"À venir",IF(AND(K22&lt;&gt;"",K22&gt;=$D$5),IF(AND(M22&lt;&gt;"",M22&gt;=IF(F22="",D22,F22),$D$4-M22&lt;$D$5),"Relancé, à suivre","Relance à faire"),IF(AND(I22&lt;&gt;"",$D$6&lt;&gt;"",I22&lt;-$D$6),"Retard d’avancement","Suivi normal")))))))))</f>
        <v>Retard d’avancement</v>
      </c>
      <c r="P22" s="16" t="s">
        <v>159</v>
      </c>
    </row>
    <row r="23" customFormat="false" ht="24" hidden="false" customHeight="true" outlineLevel="0" collapsed="false">
      <c r="A23" s="21" t="n">
        <v>13</v>
      </c>
      <c r="B23" s="16"/>
      <c r="C23" s="16"/>
      <c r="D23" s="22"/>
      <c r="E23" s="22"/>
      <c r="F23" s="22"/>
      <c r="G23" s="23"/>
      <c r="H23" s="24" t="str">
        <f aca="false">IF(OR(B23="",D23="",E23="",E23&lt;=D23),"",MAX(0,MIN(1,($D$4-D23)/(E23-D23))))</f>
        <v/>
      </c>
      <c r="I23" s="25" t="str">
        <f aca="false">IF(OR(G23="",H23=""),"",ROUND((G23-H23)*100,0))</f>
        <v/>
      </c>
      <c r="J23" s="26"/>
      <c r="K23" s="27" t="str">
        <f aca="false">IF(B23="","",IF(F23&lt;&gt;"",$D$4-F23,IF(AND(D23&lt;&gt;"",D23&lt;=$D$4),$D$4-D23,"")))</f>
        <v/>
      </c>
      <c r="L23" s="28"/>
      <c r="M23" s="22"/>
      <c r="N23" s="29"/>
      <c r="O23" s="30" t="str">
        <f aca="false">IF(B23="","",IF(OR(N23="Terminé",AND(G23&lt;&gt;"",G23&gt;=1)),"Terminé",IF(N23="Abandon","Abandon",IF(N23="Suspendu","Suspendu",IF($D$5="","Fixer le seuil",IF(AND(D23="",F23=""),"Dates à saisir",IF(AND(D23&lt;&gt;"",D23&gt;$D$4),"À venir",IF(AND(K23&lt;&gt;"",K23&gt;=$D$5),IF(AND(M23&lt;&gt;"",M23&gt;=IF(F23="",D23,F23),$D$4-M23&lt;$D$5),"Relancé, à suivre","Relance à faire"),IF(AND(I23&lt;&gt;"",$D$6&lt;&gt;"",I23&lt;-$D$6),"Retard d’avancement","Suivi normal")))))))))</f>
        <v/>
      </c>
      <c r="P23" s="16"/>
    </row>
    <row r="24" customFormat="false" ht="24" hidden="false" customHeight="true" outlineLevel="0" collapsed="false">
      <c r="A24" s="21" t="n">
        <v>14</v>
      </c>
      <c r="B24" s="16"/>
      <c r="C24" s="16"/>
      <c r="D24" s="22"/>
      <c r="E24" s="22"/>
      <c r="F24" s="22"/>
      <c r="G24" s="23"/>
      <c r="H24" s="24" t="str">
        <f aca="false">IF(OR(B24="",D24="",E24="",E24&lt;=D24),"",MAX(0,MIN(1,($D$4-D24)/(E24-D24))))</f>
        <v/>
      </c>
      <c r="I24" s="25" t="str">
        <f aca="false">IF(OR(G24="",H24=""),"",ROUND((G24-H24)*100,0))</f>
        <v/>
      </c>
      <c r="J24" s="26"/>
      <c r="K24" s="27" t="str">
        <f aca="false">IF(B24="","",IF(F24&lt;&gt;"",$D$4-F24,IF(AND(D24&lt;&gt;"",D24&lt;=$D$4),$D$4-D24,"")))</f>
        <v/>
      </c>
      <c r="L24" s="28"/>
      <c r="M24" s="22"/>
      <c r="N24" s="29"/>
      <c r="O24" s="30" t="str">
        <f aca="false">IF(B24="","",IF(OR(N24="Terminé",AND(G24&lt;&gt;"",G24&gt;=1)),"Terminé",IF(N24="Abandon","Abandon",IF(N24="Suspendu","Suspendu",IF($D$5="","Fixer le seuil",IF(AND(D24="",F24=""),"Dates à saisir",IF(AND(D24&lt;&gt;"",D24&gt;$D$4),"À venir",IF(AND(K24&lt;&gt;"",K24&gt;=$D$5),IF(AND(M24&lt;&gt;"",M24&gt;=IF(F24="",D24,F24),$D$4-M24&lt;$D$5),"Relancé, à suivre","Relance à faire"),IF(AND(I24&lt;&gt;"",$D$6&lt;&gt;"",I24&lt;-$D$6),"Retard d’avancement","Suivi normal")))))))))</f>
        <v/>
      </c>
      <c r="P24" s="16"/>
    </row>
    <row r="25" customFormat="false" ht="24" hidden="false" customHeight="true" outlineLevel="0" collapsed="false">
      <c r="A25" s="21" t="n">
        <v>15</v>
      </c>
      <c r="B25" s="16"/>
      <c r="C25" s="16"/>
      <c r="D25" s="22"/>
      <c r="E25" s="22"/>
      <c r="F25" s="22"/>
      <c r="G25" s="23"/>
      <c r="H25" s="24" t="str">
        <f aca="false">IF(OR(B25="",D25="",E25="",E25&lt;=D25),"",MAX(0,MIN(1,($D$4-D25)/(E25-D25))))</f>
        <v/>
      </c>
      <c r="I25" s="25" t="str">
        <f aca="false">IF(OR(G25="",H25=""),"",ROUND((G25-H25)*100,0))</f>
        <v/>
      </c>
      <c r="J25" s="26"/>
      <c r="K25" s="27" t="str">
        <f aca="false">IF(B25="","",IF(F25&lt;&gt;"",$D$4-F25,IF(AND(D25&lt;&gt;"",D25&lt;=$D$4),$D$4-D25,"")))</f>
        <v/>
      </c>
      <c r="L25" s="28"/>
      <c r="M25" s="22"/>
      <c r="N25" s="29"/>
      <c r="O25" s="30" t="str">
        <f aca="false">IF(B25="","",IF(OR(N25="Terminé",AND(G25&lt;&gt;"",G25&gt;=1)),"Terminé",IF(N25="Abandon","Abandon",IF(N25="Suspendu","Suspendu",IF($D$5="","Fixer le seuil",IF(AND(D25="",F25=""),"Dates à saisir",IF(AND(D25&lt;&gt;"",D25&gt;$D$4),"À venir",IF(AND(K25&lt;&gt;"",K25&gt;=$D$5),IF(AND(M25&lt;&gt;"",M25&gt;=IF(F25="",D25,F25),$D$4-M25&lt;$D$5),"Relancé, à suivre","Relance à faire"),IF(AND(I25&lt;&gt;"",$D$6&lt;&gt;"",I25&lt;-$D$6),"Retard d’avancement","Suivi normal")))))))))</f>
        <v/>
      </c>
      <c r="P25" s="16"/>
    </row>
    <row r="26" customFormat="false" ht="24" hidden="false" customHeight="true" outlineLevel="0" collapsed="false">
      <c r="A26" s="21" t="n">
        <v>16</v>
      </c>
      <c r="B26" s="16"/>
      <c r="C26" s="16"/>
      <c r="D26" s="22"/>
      <c r="E26" s="22"/>
      <c r="F26" s="22"/>
      <c r="G26" s="23"/>
      <c r="H26" s="24" t="str">
        <f aca="false">IF(OR(B26="",D26="",E26="",E26&lt;=D26),"",MAX(0,MIN(1,($D$4-D26)/(E26-D26))))</f>
        <v/>
      </c>
      <c r="I26" s="25" t="str">
        <f aca="false">IF(OR(G26="",H26=""),"",ROUND((G26-H26)*100,0))</f>
        <v/>
      </c>
      <c r="J26" s="26"/>
      <c r="K26" s="27" t="str">
        <f aca="false">IF(B26="","",IF(F26&lt;&gt;"",$D$4-F26,IF(AND(D26&lt;&gt;"",D26&lt;=$D$4),$D$4-D26,"")))</f>
        <v/>
      </c>
      <c r="L26" s="28"/>
      <c r="M26" s="22"/>
      <c r="N26" s="29"/>
      <c r="O26" s="30" t="str">
        <f aca="false">IF(B26="","",IF(OR(N26="Terminé",AND(G26&lt;&gt;"",G26&gt;=1)),"Terminé",IF(N26="Abandon","Abandon",IF(N26="Suspendu","Suspendu",IF($D$5="","Fixer le seuil",IF(AND(D26="",F26=""),"Dates à saisir",IF(AND(D26&lt;&gt;"",D26&gt;$D$4),"À venir",IF(AND(K26&lt;&gt;"",K26&gt;=$D$5),IF(AND(M26&lt;&gt;"",M26&gt;=IF(F26="",D26,F26),$D$4-M26&lt;$D$5),"Relancé, à suivre","Relance à faire"),IF(AND(I26&lt;&gt;"",$D$6&lt;&gt;"",I26&lt;-$D$6),"Retard d’avancement","Suivi normal")))))))))</f>
        <v/>
      </c>
      <c r="P26" s="16"/>
    </row>
  </sheetData>
  <mergeCells count="25">
    <mergeCell ref="A4:C4"/>
    <mergeCell ref="D4:E4"/>
    <mergeCell ref="F4:I4"/>
    <mergeCell ref="J4:K4"/>
    <mergeCell ref="L4:P8"/>
    <mergeCell ref="A5:C5"/>
    <mergeCell ref="D5:E5"/>
    <mergeCell ref="F5:I5"/>
    <mergeCell ref="J5:K5"/>
    <mergeCell ref="A6:C6"/>
    <mergeCell ref="D6:E6"/>
    <mergeCell ref="F6:I6"/>
    <mergeCell ref="J6:K6"/>
    <mergeCell ref="A7:C7"/>
    <mergeCell ref="D7:E7"/>
    <mergeCell ref="F7:I7"/>
    <mergeCell ref="J7:K7"/>
    <mergeCell ref="A8:C8"/>
    <mergeCell ref="D8:E8"/>
    <mergeCell ref="F8:I8"/>
    <mergeCell ref="J8:K8"/>
    <mergeCell ref="A9:E9"/>
    <mergeCell ref="F9:J9"/>
    <mergeCell ref="K9:M9"/>
    <mergeCell ref="N9:P9"/>
  </mergeCells>
  <conditionalFormatting sqref="O11:O26">
    <cfRule type="expression" priority="2" aboveAverage="0" equalAverage="0" bottom="0" percent="0" rank="0" text="" dxfId="0">
      <formula>$O11="Relance à faire"</formula>
    </cfRule>
    <cfRule type="expression" priority="3" aboveAverage="0" equalAverage="0" bottom="0" percent="0" rank="0" text="" dxfId="1">
      <formula>$O11="Retard d’avancement"</formula>
    </cfRule>
    <cfRule type="expression" priority="4" aboveAverage="0" equalAverage="0" bottom="0" percent="0" rank="0" text="" dxfId="2">
      <formula>$O11="Relancé, à suivre"</formula>
    </cfRule>
    <cfRule type="expression" priority="5" aboveAverage="0" equalAverage="0" bottom="0" percent="0" rank="0" text="" dxfId="3">
      <formula>$O11="Terminé"</formula>
    </cfRule>
    <cfRule type="expression" priority="6" aboveAverage="0" equalAverage="0" bottom="0" percent="0" rank="0" text="" dxfId="4">
      <formula>$O11="Suivi normal"</formula>
    </cfRule>
    <cfRule type="expression" priority="7" aboveAverage="0" equalAverage="0" bottom="0" percent="0" rank="0" text="" dxfId="0">
      <formula>$O11="Fixer le seuil"</formula>
    </cfRule>
    <cfRule type="expression" priority="8" aboveAverage="0" equalAverage="0" bottom="0" percent="0" rank="0" text="" dxfId="0">
      <formula>$O11="Dates à saisir"</formula>
    </cfRule>
    <cfRule type="expression" priority="9" aboveAverage="0" equalAverage="0" bottom="0" percent="0" rank="0" text="" dxfId="5">
      <formula>$O11="Suspendu"</formula>
    </cfRule>
    <cfRule type="expression" priority="10" aboveAverage="0" equalAverage="0" bottom="0" percent="0" rank="0" text="" dxfId="5">
      <formula>$O11="Abandon"</formula>
    </cfRule>
    <cfRule type="expression" priority="11" aboveAverage="0" equalAverage="0" bottom="0" percent="0" rank="0" text="" dxfId="5">
      <formula>$O11="À venir"</formula>
    </cfRule>
  </conditionalFormatting>
  <conditionalFormatting sqref="K11:K26">
    <cfRule type="expression" priority="12" aboveAverage="0" equalAverage="0" bottom="0" percent="0" rank="0" text="" dxfId="0">
      <formula>AND($K11&lt;&gt;"",$D$5&lt;&gt;"",$K11&gt;=$D$5)</formula>
    </cfRule>
  </conditionalFormatting>
  <conditionalFormatting sqref="I11:I26">
    <cfRule type="expression" priority="13" aboveAverage="0" equalAverage="0" bottom="0" percent="0" rank="0" text="" dxfId="1">
      <formula>AND($I11&lt;&gt;"",$D$6&lt;&gt;"",$I11&lt;-$D$6)</formula>
    </cfRule>
  </conditionalFormatting>
  <dataValidations count="3">
    <dataValidation allowBlank="true" error="Saisissez un pourcentage entre 0 % et 100 %." errorStyle="stop" errorTitle="Avancement" operator="between" showDropDown="false" showErrorMessage="true" showInputMessage="false" sqref="G11:G26" type="decimal">
      <formula1>0</formula1>
      <formula2>1</formula2>
    </dataValidation>
    <dataValidation allowBlank="true" errorStyle="stop" operator="between" showDropDown="false" showErrorMessage="false" showInputMessage="false" sqref="C11:C26" type="list">
      <formula1>Listes!$E$4:$E$9</formula1>
      <formula2>0</formula2>
    </dataValidation>
    <dataValidation allowBlank="true" errorStyle="stop" operator="between" showDropDown="false" showErrorMessage="false" showInputMessage="false" sqref="N11:N26" type="list">
      <formula1>Listes!$A$4:$A$7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N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17"/>
    <col collapsed="false" customWidth="true" hidden="false" outlineLevel="0" max="4" min="4" style="0" width="22"/>
    <col collapsed="false" customWidth="true" hidden="false" outlineLevel="0" max="5" min="5" style="0" width="12"/>
    <col collapsed="false" customWidth="true" hidden="false" outlineLevel="0" max="6" min="6" style="0" width="18"/>
    <col collapsed="false" customWidth="true" hidden="false" outlineLevel="0" max="7" min="7" style="0" width="38"/>
    <col collapsed="false" customWidth="true" hidden="false" outlineLevel="0" max="8" min="8" style="0" width="16"/>
    <col collapsed="false" customWidth="true" hidden="false" outlineLevel="0" max="9" min="9" style="0" width="10"/>
    <col collapsed="false" customWidth="true" hidden="false" outlineLevel="0" max="10" min="10" style="0" width="9"/>
    <col collapsed="false" customWidth="true" hidden="false" outlineLevel="0" max="11" min="11" style="0" width="38"/>
    <col collapsed="false" customWidth="true" hidden="false" outlineLevel="0" max="12" min="12" style="0" width="16"/>
    <col collapsed="false" customWidth="true" hidden="false" outlineLevel="0" max="13" min="13" style="0" width="9"/>
    <col collapsed="false" customWidth="true" hidden="false" outlineLevel="0" max="14" min="14" style="0" width="34"/>
  </cols>
  <sheetData>
    <row r="1" customFormat="false" ht="21.75" hidden="false" customHeight="true" outlineLevel="0" collapsed="false">
      <c r="A1" s="1" t="s">
        <v>63</v>
      </c>
      <c r="B1" s="2"/>
      <c r="C1" s="2"/>
      <c r="D1" s="2"/>
      <c r="E1" s="2"/>
      <c r="F1" s="2"/>
      <c r="G1" s="2"/>
      <c r="H1" s="2"/>
      <c r="I1" s="2"/>
      <c r="J1" s="2"/>
      <c r="K1" s="2"/>
      <c r="L1" s="2"/>
      <c r="M1" s="2"/>
      <c r="N1" s="2"/>
    </row>
    <row r="2" customFormat="false" ht="25.5" hidden="false" customHeight="true" outlineLevel="0" collapsed="false">
      <c r="A2" s="3" t="s">
        <v>160</v>
      </c>
    </row>
    <row r="3" customFormat="false" ht="15" hidden="false" customHeight="false" outlineLevel="0" collapsed="false">
      <c r="A3" s="10" t="s">
        <v>161</v>
      </c>
    </row>
    <row r="4" customFormat="false" ht="30" hidden="false" customHeight="true" outlineLevel="0" collapsed="false">
      <c r="A4" s="11" t="s">
        <v>66</v>
      </c>
      <c r="B4" s="11"/>
      <c r="C4" s="11"/>
      <c r="D4" s="15" t="n">
        <v>24</v>
      </c>
      <c r="E4" s="15"/>
      <c r="G4" s="14" t="s">
        <v>162</v>
      </c>
      <c r="H4" s="14"/>
      <c r="I4" s="14"/>
      <c r="J4" s="14"/>
      <c r="K4" s="14"/>
    </row>
    <row r="5" customFormat="false" ht="18" hidden="false" customHeight="true" outlineLevel="0" collapsed="false">
      <c r="A5" s="11" t="s">
        <v>68</v>
      </c>
      <c r="B5" s="11"/>
      <c r="C5" s="11"/>
      <c r="D5" s="13" t="n">
        <f aca="false">COUNTA(G11:G22)</f>
        <v>8</v>
      </c>
      <c r="E5" s="13"/>
      <c r="G5" s="14"/>
      <c r="H5" s="14"/>
      <c r="I5" s="14"/>
      <c r="J5" s="14"/>
      <c r="K5" s="14"/>
    </row>
    <row r="6" customFormat="false" ht="18" hidden="false" customHeight="true" outlineLevel="0" collapsed="false">
      <c r="A6" s="11" t="s">
        <v>69</v>
      </c>
      <c r="B6" s="11"/>
      <c r="C6" s="11"/>
      <c r="D6" s="13" t="n">
        <f aca="false">COUNTIFS(G11:G22,"&lt;&gt;",H11:H22,"")</f>
        <v>1</v>
      </c>
      <c r="E6" s="13"/>
      <c r="G6" s="14"/>
      <c r="H6" s="14"/>
      <c r="I6" s="14"/>
      <c r="J6" s="14"/>
      <c r="K6" s="14"/>
    </row>
    <row r="7" customFormat="false" ht="18" hidden="false" customHeight="true" outlineLevel="0" collapsed="false">
      <c r="A7" s="11" t="s">
        <v>70</v>
      </c>
      <c r="B7" s="11"/>
      <c r="C7" s="11"/>
      <c r="D7" s="31" t="n">
        <f aca="false">IFERROR(AVERAGE(I11:I22),"")</f>
        <v>11.8285714285714</v>
      </c>
      <c r="E7" s="31"/>
      <c r="G7" s="14"/>
      <c r="H7" s="14"/>
      <c r="I7" s="14"/>
      <c r="J7" s="14"/>
      <c r="K7" s="14"/>
    </row>
    <row r="8" customFormat="false" ht="18" hidden="false" customHeight="true" outlineLevel="0" collapsed="false">
      <c r="A8" s="11" t="s">
        <v>71</v>
      </c>
      <c r="B8" s="11"/>
      <c r="C8" s="11"/>
      <c r="D8" s="13" t="n">
        <f aca="false">COUNTIF(J11:J22,"Oui")</f>
        <v>1</v>
      </c>
      <c r="E8" s="13"/>
      <c r="G8" s="14"/>
      <c r="H8" s="14"/>
      <c r="I8" s="14"/>
      <c r="J8" s="14"/>
      <c r="K8" s="14"/>
    </row>
    <row r="9" customFormat="false" ht="19.5" hidden="false" customHeight="true" outlineLevel="0" collapsed="false">
      <c r="A9" s="18" t="s">
        <v>72</v>
      </c>
      <c r="B9" s="18"/>
      <c r="C9" s="18"/>
      <c r="D9" s="18"/>
      <c r="E9" s="18"/>
      <c r="F9" s="18"/>
      <c r="G9" s="18"/>
      <c r="H9" s="19" t="s">
        <v>73</v>
      </c>
      <c r="I9" s="19"/>
      <c r="J9" s="19"/>
      <c r="K9" s="18" t="s">
        <v>74</v>
      </c>
      <c r="L9" s="18"/>
      <c r="M9" s="18"/>
      <c r="N9" s="18"/>
    </row>
    <row r="10" customFormat="false" ht="43.5" hidden="false" customHeight="true" outlineLevel="0" collapsed="false">
      <c r="A10" s="20" t="s">
        <v>47</v>
      </c>
      <c r="B10" s="20" t="s">
        <v>75</v>
      </c>
      <c r="C10" s="20" t="s">
        <v>48</v>
      </c>
      <c r="D10" s="20" t="s">
        <v>49</v>
      </c>
      <c r="E10" s="20" t="s">
        <v>76</v>
      </c>
      <c r="F10" s="20" t="s">
        <v>77</v>
      </c>
      <c r="G10" s="20" t="s">
        <v>78</v>
      </c>
      <c r="H10" s="20" t="s">
        <v>79</v>
      </c>
      <c r="I10" s="20" t="s">
        <v>80</v>
      </c>
      <c r="J10" s="20" t="s">
        <v>81</v>
      </c>
      <c r="K10" s="20" t="s">
        <v>82</v>
      </c>
      <c r="L10" s="20" t="s">
        <v>83</v>
      </c>
      <c r="M10" s="20" t="s">
        <v>84</v>
      </c>
      <c r="N10" s="20" t="s">
        <v>85</v>
      </c>
    </row>
    <row r="11" customFormat="false" ht="45" hidden="false" customHeight="true" outlineLevel="0" collapsed="false">
      <c r="A11" s="21" t="n">
        <v>1</v>
      </c>
      <c r="B11" s="32" t="n">
        <v>46301.4201388889</v>
      </c>
      <c r="C11" s="16" t="s">
        <v>137</v>
      </c>
      <c r="D11" s="16" t="s">
        <v>138</v>
      </c>
      <c r="E11" s="29" t="s">
        <v>163</v>
      </c>
      <c r="F11" s="16" t="s">
        <v>164</v>
      </c>
      <c r="G11" s="16" t="s">
        <v>165</v>
      </c>
      <c r="H11" s="32" t="n">
        <v>46301.4722222222</v>
      </c>
      <c r="I11" s="33" t="n">
        <f aca="false">IF(OR(B11="",H11=""),"",ROUND((H11-B11)*24,1))</f>
        <v>1.3</v>
      </c>
      <c r="J11" s="30" t="str">
        <f aca="false">IF(OR(I11="",$D$4=""),"",IF(I11&gt;$D$4,"Oui",""))</f>
        <v/>
      </c>
      <c r="K11" s="16" t="s">
        <v>166</v>
      </c>
      <c r="L11" s="16" t="s">
        <v>167</v>
      </c>
      <c r="M11" s="29" t="s">
        <v>168</v>
      </c>
      <c r="N11" s="16" t="s">
        <v>169</v>
      </c>
    </row>
    <row r="12" customFormat="false" ht="31.5" hidden="false" customHeight="true" outlineLevel="0" collapsed="false">
      <c r="A12" s="21" t="n">
        <v>2</v>
      </c>
      <c r="B12" s="32" t="n">
        <v>46302.6041666667</v>
      </c>
      <c r="C12" s="16" t="s">
        <v>140</v>
      </c>
      <c r="D12" s="16" t="s">
        <v>138</v>
      </c>
      <c r="E12" s="29" t="s">
        <v>170</v>
      </c>
      <c r="F12" s="16" t="s">
        <v>171</v>
      </c>
      <c r="G12" s="16" t="s">
        <v>172</v>
      </c>
      <c r="H12" s="32" t="n">
        <v>46303.3819444445</v>
      </c>
      <c r="I12" s="33" t="n">
        <f aca="false">IF(OR(B12="",H12=""),"",ROUND((H12-B12)*24,1))</f>
        <v>18.7</v>
      </c>
      <c r="J12" s="30" t="str">
        <f aca="false">IF(OR(I12="",$D$4=""),"",IF(I12&gt;$D$4,"Oui",""))</f>
        <v/>
      </c>
      <c r="K12" s="16" t="s">
        <v>173</v>
      </c>
      <c r="L12" s="16" t="s">
        <v>174</v>
      </c>
      <c r="M12" s="29" t="s">
        <v>168</v>
      </c>
      <c r="N12" s="16" t="s">
        <v>175</v>
      </c>
    </row>
    <row r="13" customFormat="false" ht="31.5" hidden="false" customHeight="true" outlineLevel="0" collapsed="false">
      <c r="A13" s="21" t="n">
        <v>3</v>
      </c>
      <c r="B13" s="32" t="n">
        <v>46304.6666666667</v>
      </c>
      <c r="C13" s="16" t="s">
        <v>144</v>
      </c>
      <c r="D13" s="16" t="s">
        <v>145</v>
      </c>
      <c r="E13" s="29" t="s">
        <v>163</v>
      </c>
      <c r="F13" s="16" t="s">
        <v>176</v>
      </c>
      <c r="G13" s="16" t="s">
        <v>177</v>
      </c>
      <c r="H13" s="32" t="n">
        <v>46304.6840277778</v>
      </c>
      <c r="I13" s="33" t="n">
        <f aca="false">IF(OR(B13="",H13=""),"",ROUND((H13-B13)*24,1))</f>
        <v>0.4</v>
      </c>
      <c r="J13" s="30" t="str">
        <f aca="false">IF(OR(I13="",$D$4=""),"",IF(I13&gt;$D$4,"Oui",""))</f>
        <v/>
      </c>
      <c r="K13" s="16" t="s">
        <v>178</v>
      </c>
      <c r="L13" s="16" t="s">
        <v>179</v>
      </c>
      <c r="M13" s="29" t="s">
        <v>168</v>
      </c>
      <c r="N13" s="16" t="s">
        <v>180</v>
      </c>
    </row>
    <row r="14" customFormat="false" ht="45" hidden="false" customHeight="true" outlineLevel="0" collapsed="false">
      <c r="A14" s="21" t="n">
        <v>4</v>
      </c>
      <c r="B14" s="32" t="n">
        <v>46307.4027777778</v>
      </c>
      <c r="C14" s="16" t="s">
        <v>150</v>
      </c>
      <c r="D14" s="16" t="s">
        <v>145</v>
      </c>
      <c r="E14" s="29" t="s">
        <v>170</v>
      </c>
      <c r="F14" s="16" t="s">
        <v>181</v>
      </c>
      <c r="G14" s="16" t="s">
        <v>182</v>
      </c>
      <c r="H14" s="32" t="n">
        <v>46308.4270833333</v>
      </c>
      <c r="I14" s="33" t="n">
        <f aca="false">IF(OR(B14="",H14=""),"",ROUND((H14-B14)*24,1))</f>
        <v>24.6</v>
      </c>
      <c r="J14" s="30" t="str">
        <f aca="false">IF(OR(I14="",$D$4=""),"",IF(I14&gt;$D$4,"Oui",""))</f>
        <v>Oui</v>
      </c>
      <c r="K14" s="16" t="s">
        <v>183</v>
      </c>
      <c r="L14" s="16" t="s">
        <v>184</v>
      </c>
      <c r="M14" s="29" t="s">
        <v>168</v>
      </c>
      <c r="N14" s="16" t="s">
        <v>185</v>
      </c>
    </row>
    <row r="15" customFormat="false" ht="31.5" hidden="false" customHeight="true" outlineLevel="0" collapsed="false">
      <c r="A15" s="21" t="n">
        <v>5</v>
      </c>
      <c r="B15" s="32" t="n">
        <v>46309.4652777778</v>
      </c>
      <c r="C15" s="16" t="s">
        <v>146</v>
      </c>
      <c r="D15" s="16" t="s">
        <v>145</v>
      </c>
      <c r="E15" s="29" t="s">
        <v>163</v>
      </c>
      <c r="F15" s="16" t="s">
        <v>171</v>
      </c>
      <c r="G15" s="16" t="s">
        <v>186</v>
      </c>
      <c r="H15" s="32" t="n">
        <v>46310.3645833333</v>
      </c>
      <c r="I15" s="33" t="n">
        <f aca="false">IF(OR(B15="",H15=""),"",ROUND((H15-B15)*24,1))</f>
        <v>21.6</v>
      </c>
      <c r="J15" s="30" t="str">
        <f aca="false">IF(OR(I15="",$D$4=""),"",IF(I15&gt;$D$4,"Oui",""))</f>
        <v/>
      </c>
      <c r="K15" s="16" t="s">
        <v>187</v>
      </c>
      <c r="L15" s="16" t="s">
        <v>167</v>
      </c>
      <c r="M15" s="29" t="s">
        <v>168</v>
      </c>
      <c r="N15" s="16" t="s">
        <v>188</v>
      </c>
    </row>
    <row r="16" customFormat="false" ht="31.5" hidden="false" customHeight="true" outlineLevel="0" collapsed="false">
      <c r="A16" s="21" t="n">
        <v>6</v>
      </c>
      <c r="B16" s="32" t="n">
        <v>46314.7638888889</v>
      </c>
      <c r="C16" s="16" t="s">
        <v>158</v>
      </c>
      <c r="D16" s="16" t="s">
        <v>157</v>
      </c>
      <c r="E16" s="29" t="s">
        <v>170</v>
      </c>
      <c r="F16" s="16" t="s">
        <v>164</v>
      </c>
      <c r="G16" s="16" t="s">
        <v>189</v>
      </c>
      <c r="H16" s="32" t="n">
        <v>46315.375</v>
      </c>
      <c r="I16" s="33" t="n">
        <f aca="false">IF(OR(B16="",H16=""),"",ROUND((H16-B16)*24,1))</f>
        <v>14.7</v>
      </c>
      <c r="J16" s="30" t="str">
        <f aca="false">IF(OR(I16="",$D$4=""),"",IF(I16&gt;$D$4,"Oui",""))</f>
        <v/>
      </c>
      <c r="K16" s="16" t="s">
        <v>190</v>
      </c>
      <c r="L16" s="16" t="s">
        <v>174</v>
      </c>
      <c r="M16" s="29" t="s">
        <v>191</v>
      </c>
      <c r="N16" s="16" t="s">
        <v>192</v>
      </c>
    </row>
    <row r="17" customFormat="false" ht="31.5" hidden="false" customHeight="true" outlineLevel="0" collapsed="false">
      <c r="A17" s="21" t="n">
        <v>7</v>
      </c>
      <c r="B17" s="32" t="n">
        <v>46316.5416666667</v>
      </c>
      <c r="C17" s="16" t="s">
        <v>152</v>
      </c>
      <c r="D17" s="16" t="s">
        <v>145</v>
      </c>
      <c r="E17" s="29" t="s">
        <v>163</v>
      </c>
      <c r="F17" s="16" t="s">
        <v>171</v>
      </c>
      <c r="G17" s="16" t="s">
        <v>193</v>
      </c>
      <c r="H17" s="32"/>
      <c r="I17" s="33" t="str">
        <f aca="false">IF(OR(B17="",H17=""),"",ROUND((H17-B17)*24,1))</f>
        <v/>
      </c>
      <c r="J17" s="30" t="str">
        <f aca="false">IF(OR(I17="",$D$4=""),"",IF(I17&gt;$D$4,"Oui",""))</f>
        <v/>
      </c>
      <c r="K17" s="16"/>
      <c r="L17" s="16"/>
      <c r="M17" s="29"/>
      <c r="N17" s="16" t="s">
        <v>194</v>
      </c>
    </row>
    <row r="18" customFormat="false" ht="31.5" hidden="false" customHeight="true" outlineLevel="0" collapsed="false">
      <c r="A18" s="21" t="n">
        <v>8</v>
      </c>
      <c r="B18" s="32" t="n">
        <v>46317.3541666667</v>
      </c>
      <c r="C18" s="16" t="s">
        <v>156</v>
      </c>
      <c r="D18" s="16" t="s">
        <v>157</v>
      </c>
      <c r="E18" s="29" t="s">
        <v>170</v>
      </c>
      <c r="F18" s="16" t="s">
        <v>195</v>
      </c>
      <c r="G18" s="16" t="s">
        <v>196</v>
      </c>
      <c r="H18" s="32" t="n">
        <v>46317.4166666667</v>
      </c>
      <c r="I18" s="33" t="n">
        <f aca="false">IF(OR(B18="",H18=""),"",ROUND((H18-B18)*24,1))</f>
        <v>1.5</v>
      </c>
      <c r="J18" s="30" t="str">
        <f aca="false">IF(OR(I18="",$D$4=""),"",IF(I18&gt;$D$4,"Oui",""))</f>
        <v/>
      </c>
      <c r="K18" s="16" t="s">
        <v>197</v>
      </c>
      <c r="L18" s="16" t="s">
        <v>174</v>
      </c>
      <c r="M18" s="29" t="s">
        <v>168</v>
      </c>
      <c r="N18" s="16"/>
    </row>
    <row r="19" customFormat="false" ht="24" hidden="false" customHeight="true" outlineLevel="0" collapsed="false">
      <c r="A19" s="21" t="n">
        <v>9</v>
      </c>
      <c r="B19" s="32"/>
      <c r="C19" s="16"/>
      <c r="D19" s="16"/>
      <c r="E19" s="29"/>
      <c r="F19" s="16"/>
      <c r="G19" s="16"/>
      <c r="H19" s="32"/>
      <c r="I19" s="33" t="str">
        <f aca="false">IF(OR(B19="",H19=""),"",ROUND((H19-B19)*24,1))</f>
        <v/>
      </c>
      <c r="J19" s="30" t="str">
        <f aca="false">IF(OR(I19="",$D$4=""),"",IF(I19&gt;$D$4,"Oui",""))</f>
        <v/>
      </c>
      <c r="K19" s="16"/>
      <c r="L19" s="16"/>
      <c r="M19" s="29"/>
      <c r="N19" s="16"/>
    </row>
    <row r="20" customFormat="false" ht="24" hidden="false" customHeight="true" outlineLevel="0" collapsed="false">
      <c r="A20" s="21" t="n">
        <v>10</v>
      </c>
      <c r="B20" s="32"/>
      <c r="C20" s="16"/>
      <c r="D20" s="16"/>
      <c r="E20" s="29"/>
      <c r="F20" s="16"/>
      <c r="G20" s="16"/>
      <c r="H20" s="32"/>
      <c r="I20" s="33" t="str">
        <f aca="false">IF(OR(B20="",H20=""),"",ROUND((H20-B20)*24,1))</f>
        <v/>
      </c>
      <c r="J20" s="30" t="str">
        <f aca="false">IF(OR(I20="",$D$4=""),"",IF(I20&gt;$D$4,"Oui",""))</f>
        <v/>
      </c>
      <c r="K20" s="16"/>
      <c r="L20" s="16"/>
      <c r="M20" s="29"/>
      <c r="N20" s="16"/>
    </row>
    <row r="21" customFormat="false" ht="24" hidden="false" customHeight="true" outlineLevel="0" collapsed="false">
      <c r="A21" s="21" t="n">
        <v>11</v>
      </c>
      <c r="B21" s="32"/>
      <c r="C21" s="16"/>
      <c r="D21" s="16"/>
      <c r="E21" s="29"/>
      <c r="F21" s="16"/>
      <c r="G21" s="16"/>
      <c r="H21" s="32"/>
      <c r="I21" s="33" t="str">
        <f aca="false">IF(OR(B21="",H21=""),"",ROUND((H21-B21)*24,1))</f>
        <v/>
      </c>
      <c r="J21" s="30" t="str">
        <f aca="false">IF(OR(I21="",$D$4=""),"",IF(I21&gt;$D$4,"Oui",""))</f>
        <v/>
      </c>
      <c r="K21" s="16"/>
      <c r="L21" s="16"/>
      <c r="M21" s="29"/>
      <c r="N21" s="16"/>
    </row>
    <row r="22" customFormat="false" ht="24" hidden="false" customHeight="true" outlineLevel="0" collapsed="false">
      <c r="A22" s="21" t="n">
        <v>12</v>
      </c>
      <c r="B22" s="32"/>
      <c r="C22" s="16"/>
      <c r="D22" s="16"/>
      <c r="E22" s="29"/>
      <c r="F22" s="16"/>
      <c r="G22" s="16"/>
      <c r="H22" s="32"/>
      <c r="I22" s="33" t="str">
        <f aca="false">IF(OR(B22="",H22=""),"",ROUND((H22-B22)*24,1))</f>
        <v/>
      </c>
      <c r="J22" s="30" t="str">
        <f aca="false">IF(OR(I22="",$D$4=""),"",IF(I22&gt;$D$4,"Oui",""))</f>
        <v/>
      </c>
      <c r="K22" s="16"/>
      <c r="L22" s="16"/>
      <c r="M22" s="29"/>
      <c r="N22" s="16"/>
    </row>
  </sheetData>
  <mergeCells count="14">
    <mergeCell ref="A4:C4"/>
    <mergeCell ref="D4:E4"/>
    <mergeCell ref="G4:K8"/>
    <mergeCell ref="A5:C5"/>
    <mergeCell ref="D5:E5"/>
    <mergeCell ref="A6:C6"/>
    <mergeCell ref="D6:E6"/>
    <mergeCell ref="A7:C7"/>
    <mergeCell ref="D7:E7"/>
    <mergeCell ref="A8:C8"/>
    <mergeCell ref="D8:E8"/>
    <mergeCell ref="A9:G9"/>
    <mergeCell ref="H9:J9"/>
    <mergeCell ref="K9:N9"/>
  </mergeCells>
  <conditionalFormatting sqref="J11:J22">
    <cfRule type="expression" priority="2" aboveAverage="0" equalAverage="0" bottom="0" percent="0" rank="0" text="" dxfId="0">
      <formula>$J11="Oui"</formula>
    </cfRule>
  </conditionalFormatting>
  <conditionalFormatting sqref="H11:H22">
    <cfRule type="expression" priority="3" aboveAverage="0" equalAverage="0" bottom="0" percent="0" rank="0" text="" dxfId="6">
      <formula>AND($G11&lt;&gt;"",$H11="")</formula>
    </cfRule>
  </conditionalFormatting>
  <conditionalFormatting sqref="M11:M22">
    <cfRule type="expression" priority="4" aboveAverage="0" equalAverage="0" bottom="0" percent="0" rank="0" text="" dxfId="7">
      <formula>$M11="Oui"</formula>
    </cfRule>
    <cfRule type="expression" priority="5" aboveAverage="0" equalAverage="0" bottom="0" percent="0" rank="0" text="" dxfId="2">
      <formula>$M11="Non"</formula>
    </cfRule>
  </conditionalFormatting>
  <dataValidations count="3">
    <dataValidation allowBlank="true" errorStyle="stop" operator="between" showDropDown="false" showErrorMessage="false" showInputMessage="false" sqref="E11:E22" type="list">
      <formula1>Listes!$B$4:$B$6</formula1>
      <formula2>0</formula2>
    </dataValidation>
    <dataValidation allowBlank="true" errorStyle="stop" operator="between" showDropDown="false" showErrorMessage="false" showInputMessage="false" sqref="F11:F22" type="list">
      <formula1>Listes!$C$4:$C$9</formula1>
      <formula2>0</formula2>
    </dataValidation>
    <dataValidation allowBlank="true" errorStyle="stop" operator="between" showDropDown="false" showErrorMessage="false" showInputMessage="false" sqref="M11:M22"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H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2"/>
    <col collapsed="false" customWidth="true" hidden="false" outlineLevel="0" max="8" min="3" style="0" width="13"/>
  </cols>
  <sheetData>
    <row r="1" customFormat="false" ht="21.75" hidden="false" customHeight="true" outlineLevel="0" collapsed="false">
      <c r="A1" s="1" t="s">
        <v>86</v>
      </c>
      <c r="B1" s="2"/>
      <c r="C1" s="2"/>
      <c r="D1" s="2"/>
      <c r="E1" s="2"/>
      <c r="F1" s="2"/>
      <c r="G1" s="2"/>
      <c r="H1" s="2"/>
    </row>
    <row r="2" customFormat="false" ht="25.5" hidden="false" customHeight="true" outlineLevel="0" collapsed="false">
      <c r="A2" s="3" t="s">
        <v>198</v>
      </c>
    </row>
    <row r="3" customFormat="false" ht="15" hidden="false" customHeight="false" outlineLevel="0" collapsed="false">
      <c r="A3" s="10" t="s">
        <v>199</v>
      </c>
    </row>
    <row r="4" customFormat="false" ht="18" hidden="false" customHeight="true" outlineLevel="0" collapsed="false">
      <c r="B4" s="11" t="s">
        <v>89</v>
      </c>
      <c r="C4" s="34" t="n">
        <f aca="false">'Exemple apprenants'!$D$4</f>
        <v>46317</v>
      </c>
    </row>
    <row r="5" customFormat="false" ht="18" hidden="false" customHeight="true" outlineLevel="0" collapsed="false">
      <c r="B5" s="11" t="s">
        <v>90</v>
      </c>
      <c r="C5" s="35" t="n">
        <f aca="false">IF('Exemple apprenants'!$D$5="","À renseigner",'Exemple apprenants'!$D$5)</f>
        <v>7</v>
      </c>
    </row>
    <row r="6" customFormat="false" ht="18" hidden="false" customHeight="true" outlineLevel="0" collapsed="false">
      <c r="B6" s="11" t="s">
        <v>91</v>
      </c>
      <c r="C6" s="35" t="n">
        <f aca="false">IF('Exemple apprenants'!$D$6="","À renseigner",'Exemple apprenants'!$D$6)</f>
        <v>20</v>
      </c>
    </row>
    <row r="7" customFormat="false" ht="18" hidden="false" customHeight="true" outlineLevel="0" collapsed="false">
      <c r="B7" s="11" t="s">
        <v>39</v>
      </c>
      <c r="C7" s="36" t="str">
        <f aca="false">IF('Exemple apprenants'!$D$7="","",'Exemple apprenants'!$D$7)</f>
        <v>Management d’équipe à distance (3 modules)</v>
      </c>
      <c r="D7" s="36"/>
      <c r="E7" s="36"/>
      <c r="F7" s="36"/>
    </row>
    <row r="9" customFormat="false" ht="19.5" hidden="false" customHeight="true" outlineLevel="0" collapsed="false">
      <c r="B9" s="18" t="s">
        <v>92</v>
      </c>
      <c r="C9" s="18"/>
      <c r="D9" s="18"/>
      <c r="E9" s="18"/>
      <c r="F9" s="18"/>
      <c r="G9" s="18"/>
      <c r="H9" s="18"/>
    </row>
    <row r="10" customFormat="false" ht="21.75" hidden="false" customHeight="true" outlineLevel="0" collapsed="false">
      <c r="B10" s="20" t="s">
        <v>93</v>
      </c>
      <c r="C10" s="20" t="s">
        <v>94</v>
      </c>
      <c r="D10" s="20" t="s">
        <v>95</v>
      </c>
      <c r="E10" s="20" t="s">
        <v>96</v>
      </c>
      <c r="F10" s="20"/>
      <c r="G10" s="20"/>
      <c r="H10" s="20"/>
    </row>
    <row r="11" customFormat="false" ht="19.5" hidden="false" customHeight="true" outlineLevel="0" collapsed="false">
      <c r="B11" s="11" t="s">
        <v>33</v>
      </c>
      <c r="C11" s="13" t="n">
        <f aca="false">COUNTA('Exemple apprenants'!$B$11:$B$26)</f>
        <v>12</v>
      </c>
      <c r="D11" s="24"/>
      <c r="E11" s="37"/>
      <c r="F11" s="37"/>
      <c r="G11" s="37"/>
      <c r="H11" s="37"/>
    </row>
    <row r="12" customFormat="false" ht="19.5" hidden="false" customHeight="true" outlineLevel="0" collapsed="false">
      <c r="B12" s="11" t="s">
        <v>97</v>
      </c>
      <c r="C12" s="13" t="n">
        <f aca="false">COUNTIF('Exemple apprenants'!$O$11:$O$26,"Terminé")</f>
        <v>1</v>
      </c>
      <c r="D12" s="24" t="n">
        <f aca="false">IF($C$11=0,"",C12/$C$11)</f>
        <v>0.0833333333333333</v>
      </c>
      <c r="E12" s="37"/>
      <c r="F12" s="37"/>
      <c r="G12" s="37"/>
      <c r="H12" s="37"/>
    </row>
    <row r="13" customFormat="false" ht="19.5" hidden="false" customHeight="true" outlineLevel="0" collapsed="false">
      <c r="B13" s="11" t="s">
        <v>98</v>
      </c>
      <c r="C13" s="13" t="n">
        <f aca="false">COUNTIF('Exemple apprenants'!$O$11:$O$26,"Suspendu")+COUNTIF('Exemple apprenants'!$O$11:$O$26,"Abandon")</f>
        <v>1</v>
      </c>
      <c r="D13" s="24" t="n">
        <f aca="false">IF($C$11=0,"",C13/$C$11)</f>
        <v>0.0833333333333333</v>
      </c>
      <c r="E13" s="37"/>
      <c r="F13" s="37"/>
      <c r="G13" s="37"/>
      <c r="H13" s="37"/>
    </row>
    <row r="14" customFormat="false" ht="30" hidden="false" customHeight="true" outlineLevel="0" collapsed="false">
      <c r="B14" s="11" t="s">
        <v>99</v>
      </c>
      <c r="C14" s="17" t="n">
        <f aca="false">IF($C$11=0,"",$C$12/$C$11)</f>
        <v>0.0833333333333333</v>
      </c>
      <c r="D14" s="24"/>
      <c r="E14" s="37" t="s">
        <v>100</v>
      </c>
      <c r="F14" s="37"/>
      <c r="G14" s="37"/>
      <c r="H14" s="37"/>
    </row>
    <row r="15" customFormat="false" ht="19.5" hidden="false" customHeight="true" outlineLevel="0" collapsed="false">
      <c r="B15" s="11" t="s">
        <v>101</v>
      </c>
      <c r="C15" s="17" t="n">
        <f aca="false">IFERROR(AVERAGE('Exemple apprenants'!$G$11:$G$26),"")</f>
        <v>0.454166666666667</v>
      </c>
      <c r="D15" s="24"/>
      <c r="E15" s="37"/>
      <c r="F15" s="37"/>
      <c r="G15" s="37"/>
      <c r="H15" s="37"/>
    </row>
    <row r="16" customFormat="false" ht="19.5" hidden="false" customHeight="true" outlineLevel="0" collapsed="false">
      <c r="B16" s="11" t="s">
        <v>102</v>
      </c>
      <c r="C16" s="17" t="n">
        <f aca="false">IFERROR(AVERAGE('Exemple apprenants'!$H$11:$H$26),"")</f>
        <v>0.69047619047619</v>
      </c>
      <c r="D16" s="24"/>
      <c r="E16" s="37"/>
      <c r="F16" s="37"/>
      <c r="G16" s="37"/>
      <c r="H16" s="37"/>
    </row>
    <row r="17" customFormat="false" ht="19.5" hidden="false" customHeight="true" outlineLevel="0" collapsed="false">
      <c r="B17" s="11" t="s">
        <v>103</v>
      </c>
      <c r="C17" s="38" t="n">
        <f aca="false">IF(OR($C$15="",$C$16=""),"",ROUND(($C$15-$C$16)*100,0))</f>
        <v>-24</v>
      </c>
      <c r="D17" s="24"/>
      <c r="E17" s="37"/>
      <c r="F17" s="37"/>
      <c r="G17" s="37"/>
      <c r="H17" s="37"/>
    </row>
    <row r="18" customFormat="false" ht="30" hidden="false" customHeight="true" outlineLevel="0" collapsed="false">
      <c r="B18" s="11" t="s">
        <v>104</v>
      </c>
      <c r="C18" s="13" t="n">
        <f aca="false">COUNTIF('Exemple apprenants'!$O$11:$O$26,"Relance à faire")+COUNTIF('Exemple apprenants'!$O$11:$O$26,"Relancé, à suivre")+COUNTIF('Exemple apprenants'!$O$11:$O$26,"Retard d’avancement")</f>
        <v>6</v>
      </c>
      <c r="D18" s="24" t="n">
        <f aca="false">IF($C$11=0,"",C18/$C$11)</f>
        <v>0.5</v>
      </c>
      <c r="E18" s="37"/>
      <c r="F18" s="37"/>
      <c r="G18" s="37"/>
      <c r="H18" s="37"/>
    </row>
    <row r="19" customFormat="false" ht="30" hidden="false" customHeight="true" outlineLevel="0" collapsed="false">
      <c r="B19" s="11" t="s">
        <v>36</v>
      </c>
      <c r="C19" s="13" t="n">
        <f aca="false">COUNTIF('Exemple apprenants'!$O$11:$O$26,"Relance à faire")</f>
        <v>3</v>
      </c>
      <c r="D19" s="24"/>
      <c r="E19" s="37" t="str">
        <f aca="false">IF($C$19&gt;0,"À envoyer sans attendre, puis à tracer dans l’onglet Apprenants.","Aucune relance en attente.")</f>
        <v>À envoyer sans attendre, puis à tracer dans l’onglet Apprenants.</v>
      </c>
      <c r="F19" s="37"/>
      <c r="G19" s="37"/>
      <c r="H19" s="37"/>
    </row>
    <row r="20" customFormat="false" ht="30" hidden="false" customHeight="true" outlineLevel="0" collapsed="false">
      <c r="B20" s="11" t="s">
        <v>38</v>
      </c>
      <c r="C20" s="13" t="n">
        <f aca="false">COUNTIF('Exemple apprenants'!$O$11:$O$26,"Retard d’avancement")</f>
        <v>2</v>
      </c>
      <c r="D20" s="24"/>
      <c r="E20" s="37" t="str">
        <f aca="false">IF($C$20&gt;0,"Prévoir un point individuel ou un plan de rattrapage.","")</f>
        <v>Prévoir un point individuel ou un plan de rattrapage.</v>
      </c>
      <c r="F20" s="37"/>
      <c r="G20" s="37"/>
      <c r="H20" s="37"/>
    </row>
    <row r="21" customFormat="false" ht="19.5" hidden="false" customHeight="true" outlineLevel="0" collapsed="false">
      <c r="B21" s="11" t="s">
        <v>105</v>
      </c>
      <c r="C21" s="35" t="n">
        <f aca="false">SUM('Exemple apprenants'!$L$11:$L$26)</f>
        <v>4</v>
      </c>
      <c r="D21" s="24"/>
      <c r="E21" s="37"/>
      <c r="F21" s="37"/>
      <c r="G21" s="37"/>
      <c r="H21" s="37"/>
    </row>
    <row r="22" customFormat="false" ht="30" hidden="false" customHeight="true" outlineLevel="0" collapsed="false">
      <c r="B22" s="11" t="s">
        <v>106</v>
      </c>
      <c r="C22" s="13" t="n">
        <f aca="false">SUMPRODUCT(('Exemple apprenants'!$B$11:$B$26&lt;&gt;"")*('Exemple apprenants'!$F$11:$F$26="")*('Exemple apprenants'!$O$11:$O$26&lt;&gt;"À venir"))</f>
        <v>1</v>
      </c>
      <c r="D22" s="24"/>
      <c r="E22" s="37" t="str">
        <f aca="false">IF($C$22&gt;0,"Vérifiez la réception des accès avant de relancer.","")</f>
        <v>Vérifiez la réception des accès avant de relancer.</v>
      </c>
      <c r="F22" s="37"/>
      <c r="G22" s="37"/>
      <c r="H22" s="37"/>
    </row>
    <row r="23" customFormat="false" ht="19.5" hidden="false" customHeight="true" outlineLevel="0" collapsed="false">
      <c r="B23" s="11" t="s">
        <v>107</v>
      </c>
      <c r="C23" s="39" t="n">
        <f aca="false">IFERROR(AVERAGE('Exemple apprenants'!$J$11:$J$26),"")</f>
        <v>0.134259259259259</v>
      </c>
      <c r="D23" s="24"/>
      <c r="E23" s="37"/>
      <c r="F23" s="37"/>
      <c r="G23" s="37"/>
      <c r="H23" s="37"/>
    </row>
    <row r="25" customFormat="false" ht="19.5" hidden="false" customHeight="true" outlineLevel="0" collapsed="false">
      <c r="B25" s="19" t="s">
        <v>108</v>
      </c>
      <c r="C25" s="19"/>
      <c r="D25" s="19"/>
      <c r="E25" s="19"/>
      <c r="F25" s="19"/>
      <c r="G25" s="19"/>
      <c r="H25" s="19"/>
    </row>
    <row r="26" customFormat="false" ht="21.75" hidden="false" customHeight="true" outlineLevel="0" collapsed="false">
      <c r="B26" s="20" t="s">
        <v>109</v>
      </c>
      <c r="C26" s="20" t="s">
        <v>110</v>
      </c>
      <c r="D26" s="20" t="s">
        <v>95</v>
      </c>
    </row>
    <row r="27" customFormat="false" ht="18" hidden="false" customHeight="true" outlineLevel="0" collapsed="false">
      <c r="B27" s="11" t="s">
        <v>111</v>
      </c>
      <c r="C27" s="13" t="n">
        <f aca="false">COUNTIF('Exemple apprenants'!$O$11:$O$26,B27)</f>
        <v>4</v>
      </c>
      <c r="D27" s="24" t="n">
        <f aca="false">IF($C$11=0,"",C27/$C$11)</f>
        <v>0.333333333333333</v>
      </c>
    </row>
    <row r="28" customFormat="false" ht="18" hidden="false" customHeight="true" outlineLevel="0" collapsed="false">
      <c r="B28" s="11" t="s">
        <v>112</v>
      </c>
      <c r="C28" s="13" t="n">
        <f aca="false">COUNTIF('Exemple apprenants'!$O$11:$O$26,B28)</f>
        <v>1</v>
      </c>
      <c r="D28" s="24" t="n">
        <f aca="false">IF($C$11=0,"",C28/$C$11)</f>
        <v>0.0833333333333333</v>
      </c>
    </row>
    <row r="29" customFormat="false" ht="18" hidden="false" customHeight="true" outlineLevel="0" collapsed="false">
      <c r="B29" s="11" t="s">
        <v>113</v>
      </c>
      <c r="C29" s="13" t="n">
        <f aca="false">COUNTIF('Exemple apprenants'!$O$11:$O$26,B29)</f>
        <v>3</v>
      </c>
      <c r="D29" s="24" t="n">
        <f aca="false">IF($C$11=0,"",C29/$C$11)</f>
        <v>0.25</v>
      </c>
    </row>
    <row r="30" customFormat="false" ht="18" hidden="false" customHeight="true" outlineLevel="0" collapsed="false">
      <c r="B30" s="11" t="s">
        <v>114</v>
      </c>
      <c r="C30" s="13" t="n">
        <f aca="false">COUNTIF('Exemple apprenants'!$O$11:$O$26,B30)</f>
        <v>2</v>
      </c>
      <c r="D30" s="24" t="n">
        <f aca="false">IF($C$11=0,"",C30/$C$11)</f>
        <v>0.166666666666667</v>
      </c>
    </row>
    <row r="31" customFormat="false" ht="18" hidden="false" customHeight="true" outlineLevel="0" collapsed="false">
      <c r="B31" s="11" t="s">
        <v>115</v>
      </c>
      <c r="C31" s="13" t="n">
        <f aca="false">COUNTIF('Exemple apprenants'!$O$11:$O$26,B31)</f>
        <v>1</v>
      </c>
      <c r="D31" s="24" t="n">
        <f aca="false">IF($C$11=0,"",C31/$C$11)</f>
        <v>0.0833333333333333</v>
      </c>
    </row>
    <row r="32" customFormat="false" ht="18" hidden="false" customHeight="true" outlineLevel="0" collapsed="false">
      <c r="B32" s="11" t="s">
        <v>116</v>
      </c>
      <c r="C32" s="13" t="n">
        <f aca="false">COUNTIF('Exemple apprenants'!$O$11:$O$26,B32)</f>
        <v>1</v>
      </c>
      <c r="D32" s="24" t="n">
        <f aca="false">IF($C$11=0,"",C32/$C$11)</f>
        <v>0.0833333333333333</v>
      </c>
    </row>
    <row r="33" customFormat="false" ht="18" hidden="false" customHeight="true" outlineLevel="0" collapsed="false">
      <c r="B33" s="11" t="s">
        <v>117</v>
      </c>
      <c r="C33" s="13" t="n">
        <f aca="false">COUNTIF('Exemple apprenants'!$O$11:$O$26,B33)</f>
        <v>0</v>
      </c>
      <c r="D33" s="24" t="n">
        <f aca="false">IF($C$11=0,"",C33/$C$11)</f>
        <v>0</v>
      </c>
    </row>
    <row r="34" customFormat="false" ht="18" hidden="false" customHeight="true" outlineLevel="0" collapsed="false">
      <c r="B34" s="11" t="s">
        <v>118</v>
      </c>
      <c r="C34" s="13" t="n">
        <f aca="false">COUNTIF('Exemple apprenants'!$O$11:$O$26,B34)</f>
        <v>0</v>
      </c>
      <c r="D34" s="24" t="n">
        <f aca="false">IF($C$11=0,"",C34/$C$11)</f>
        <v>0</v>
      </c>
    </row>
    <row r="35" customFormat="false" ht="18" hidden="false" customHeight="true" outlineLevel="0" collapsed="false">
      <c r="B35" s="11" t="s">
        <v>119</v>
      </c>
      <c r="C35" s="13" t="n">
        <f aca="false">COUNTIF('Exemple apprenants'!$O$11:$O$26,B35)</f>
        <v>0</v>
      </c>
      <c r="D35" s="24" t="n">
        <f aca="false">IF($C$11=0,"",C35/$C$11)</f>
        <v>0</v>
      </c>
    </row>
    <row r="36" customFormat="false" ht="18" hidden="false" customHeight="true" outlineLevel="0" collapsed="false">
      <c r="B36" s="11" t="s">
        <v>120</v>
      </c>
      <c r="C36" s="13" t="n">
        <f aca="false">COUNTIF('Exemple apprenants'!$O$11:$O$26,B36)</f>
        <v>0</v>
      </c>
      <c r="D36" s="24" t="n">
        <f aca="false">IF($C$11=0,"",C36/$C$11)</f>
        <v>0</v>
      </c>
    </row>
    <row r="38" customFormat="false" ht="19.5" hidden="false" customHeight="true" outlineLevel="0" collapsed="false">
      <c r="B38" s="18" t="s">
        <v>121</v>
      </c>
      <c r="C38" s="18"/>
      <c r="D38" s="18"/>
      <c r="E38" s="18"/>
      <c r="F38" s="18"/>
      <c r="G38" s="18"/>
      <c r="H38" s="18"/>
    </row>
    <row r="39" customFormat="false" ht="30" hidden="false" customHeight="true" outlineLevel="0" collapsed="false">
      <c r="B39" s="20" t="s">
        <v>49</v>
      </c>
      <c r="C39" s="20" t="s">
        <v>110</v>
      </c>
      <c r="D39" s="20" t="s">
        <v>40</v>
      </c>
      <c r="E39" s="20" t="s">
        <v>54</v>
      </c>
      <c r="F39" s="20" t="s">
        <v>122</v>
      </c>
      <c r="G39" s="20" t="s">
        <v>123</v>
      </c>
    </row>
    <row r="40" customFormat="false" ht="18" hidden="false" customHeight="true" outlineLevel="0" collapsed="false">
      <c r="B40" s="11" t="str">
        <f aca="false">IF(Listes!$E$4="","",Listes!$E$4)</f>
        <v>Module 1 : Les bases du management</v>
      </c>
      <c r="C40" s="30" t="n">
        <f aca="false">IF(B40="","",COUNTIF('Exemple apprenants'!$C$11:$C$26,B40))</f>
        <v>4</v>
      </c>
      <c r="D40" s="24" t="n">
        <f aca="false">IF(B40="","",IFERROR(AVERAGEIF('Exemple apprenants'!$C$11:$C$26,B40,'Exemple apprenants'!$G$11:$G$26),""))</f>
        <v>0.3625</v>
      </c>
      <c r="E40" s="24" t="n">
        <f aca="false">IF(B40="","",IFERROR(AVERAGEIF('Exemple apprenants'!$C$11:$C$26,B40,'Exemple apprenants'!$H$11:$H$26),""))</f>
        <v>0.607142857142857</v>
      </c>
      <c r="F40" s="30" t="n">
        <f aca="false">IF(B40="","",COUNTIFS('Exemple apprenants'!$C$11:$C$26,B40,'Exemple apprenants'!$O$11:$O$26,"Relance à faire")+COUNTIFS('Exemple apprenants'!$C$11:$C$26,B40,'Exemple apprenants'!$O$11:$O$26,"Relancé, à suivre")+COUNTIFS('Exemple apprenants'!$C$11:$C$26,B40,'Exemple apprenants'!$O$11:$O$26,"Retard d’avancement"))</f>
        <v>2</v>
      </c>
      <c r="G40" s="30" t="n">
        <f aca="false">IF(B40="","",COUNTIFS('Exemple apprenants'!$C$11:$C$26,B40,'Exemple apprenants'!$O$11:$O$26,"Terminé"))</f>
        <v>0</v>
      </c>
    </row>
    <row r="41" customFormat="false" ht="18" hidden="false" customHeight="true" outlineLevel="0" collapsed="false">
      <c r="B41" s="11" t="str">
        <f aca="false">IF(Listes!$E$5="","",Listes!$E$5)</f>
        <v>Module 2 : Animer et motiver</v>
      </c>
      <c r="C41" s="30" t="n">
        <f aca="false">IF(B41="","",COUNTIF('Exemple apprenants'!$C$11:$C$26,B41))</f>
        <v>6</v>
      </c>
      <c r="D41" s="24" t="n">
        <f aca="false">IF(B41="","",IFERROR(AVERAGEIF('Exemple apprenants'!$C$11:$C$26,B41,'Exemple apprenants'!$G$11:$G$26),""))</f>
        <v>0.58</v>
      </c>
      <c r="E41" s="24" t="n">
        <f aca="false">IF(B41="","",IFERROR(AVERAGEIF('Exemple apprenants'!$C$11:$C$26,B41,'Exemple apprenants'!$H$11:$H$26),""))</f>
        <v>0.857142857142857</v>
      </c>
      <c r="F41" s="30" t="n">
        <f aca="false">IF(B41="","",COUNTIFS('Exemple apprenants'!$C$11:$C$26,B41,'Exemple apprenants'!$O$11:$O$26,"Relance à faire")+COUNTIFS('Exemple apprenants'!$C$11:$C$26,B41,'Exemple apprenants'!$O$11:$O$26,"Relancé, à suivre")+COUNTIFS('Exemple apprenants'!$C$11:$C$26,B41,'Exemple apprenants'!$O$11:$O$26,"Retard d’avancement"))</f>
        <v>3</v>
      </c>
      <c r="G41" s="30" t="n">
        <f aca="false">IF(B41="","",COUNTIFS('Exemple apprenants'!$C$11:$C$26,B41,'Exemple apprenants'!$O$11:$O$26,"Terminé"))</f>
        <v>1</v>
      </c>
    </row>
    <row r="42" customFormat="false" ht="18" hidden="false" customHeight="true" outlineLevel="0" collapsed="false">
      <c r="B42" s="11" t="str">
        <f aca="false">IF(Listes!$E$6="","",Listes!$E$6)</f>
        <v>Module 3 : Piloter la performance</v>
      </c>
      <c r="C42" s="30" t="n">
        <f aca="false">IF(B42="","",COUNTIF('Exemple apprenants'!$C$11:$C$26,B42))</f>
        <v>2</v>
      </c>
      <c r="D42" s="24" t="n">
        <f aca="false">IF(B42="","",IFERROR(AVERAGEIF('Exemple apprenants'!$C$11:$C$26,B42,'Exemple apprenants'!$G$11:$G$26),""))</f>
        <v>0.26</v>
      </c>
      <c r="E42" s="24" t="n">
        <f aca="false">IF(B42="","",IFERROR(AVERAGEIF('Exemple apprenants'!$C$11:$C$26,B42,'Exemple apprenants'!$H$11:$H$26),""))</f>
        <v>0.357142857142857</v>
      </c>
      <c r="F42" s="30" t="n">
        <f aca="false">IF(B42="","",COUNTIFS('Exemple apprenants'!$C$11:$C$26,B42,'Exemple apprenants'!$O$11:$O$26,"Relance à faire")+COUNTIFS('Exemple apprenants'!$C$11:$C$26,B42,'Exemple apprenants'!$O$11:$O$26,"Relancé, à suivre")+COUNTIFS('Exemple apprenants'!$C$11:$C$26,B42,'Exemple apprenants'!$O$11:$O$26,"Retard d’avancement"))</f>
        <v>1</v>
      </c>
      <c r="G42" s="30" t="n">
        <f aca="false">IF(B42="","",COUNTIFS('Exemple apprenants'!$C$11:$C$26,B42,'Exemple apprenants'!$O$11:$O$26,"Terminé"))</f>
        <v>0</v>
      </c>
    </row>
    <row r="43" customFormat="false" ht="18" hidden="false" customHeight="true" outlineLevel="0" collapsed="false">
      <c r="B43" s="11" t="str">
        <f aca="false">IF(Listes!$E$7="","",Listes!$E$7)</f>
        <v/>
      </c>
      <c r="C43" s="30" t="str">
        <f aca="false">IF(B43="","",COUNTIF('Exemple apprenants'!$C$11:$C$26,B43))</f>
        <v/>
      </c>
      <c r="D43" s="24" t="str">
        <f aca="false">IF(B43="","",IFERROR(AVERAGEIF('Exemple apprenants'!$C$11:$C$26,B43,'Exemple apprenants'!$G$11:$G$26),""))</f>
        <v/>
      </c>
      <c r="E43" s="24" t="str">
        <f aca="false">IF(B43="","",IFERROR(AVERAGEIF('Exemple apprenants'!$C$11:$C$26,B43,'Exemple apprenants'!$H$11:$H$26),""))</f>
        <v/>
      </c>
      <c r="F43" s="30" t="str">
        <f aca="false">IF(B43="","",COUNTIFS('Exemple apprenants'!$C$11:$C$26,B43,'Exemple apprenants'!$O$11:$O$26,"Relance à faire")+COUNTIFS('Exemple apprenants'!$C$11:$C$26,B43,'Exemple apprenants'!$O$11:$O$26,"Relancé, à suivre")+COUNTIFS('Exemple apprenants'!$C$11:$C$26,B43,'Exemple apprenants'!$O$11:$O$26,"Retard d’avancement"))</f>
        <v/>
      </c>
      <c r="G43" s="30" t="str">
        <f aca="false">IF(B43="","",COUNTIFS('Exemple apprenants'!$C$11:$C$26,B43,'Exemple apprenants'!$O$11:$O$26,"Terminé"))</f>
        <v/>
      </c>
    </row>
    <row r="44" customFormat="false" ht="18" hidden="false" customHeight="true" outlineLevel="0" collapsed="false">
      <c r="B44" s="11" t="str">
        <f aca="false">IF(Listes!$E$8="","",Listes!$E$8)</f>
        <v/>
      </c>
      <c r="C44" s="30" t="str">
        <f aca="false">IF(B44="","",COUNTIF('Exemple apprenants'!$C$11:$C$26,B44))</f>
        <v/>
      </c>
      <c r="D44" s="24" t="str">
        <f aca="false">IF(B44="","",IFERROR(AVERAGEIF('Exemple apprenants'!$C$11:$C$26,B44,'Exemple apprenants'!$G$11:$G$26),""))</f>
        <v/>
      </c>
      <c r="E44" s="24" t="str">
        <f aca="false">IF(B44="","",IFERROR(AVERAGEIF('Exemple apprenants'!$C$11:$C$26,B44,'Exemple apprenants'!$H$11:$H$26),""))</f>
        <v/>
      </c>
      <c r="F44" s="30" t="str">
        <f aca="false">IF(B44="","",COUNTIFS('Exemple apprenants'!$C$11:$C$26,B44,'Exemple apprenants'!$O$11:$O$26,"Relance à faire")+COUNTIFS('Exemple apprenants'!$C$11:$C$26,B44,'Exemple apprenants'!$O$11:$O$26,"Relancé, à suivre")+COUNTIFS('Exemple apprenants'!$C$11:$C$26,B44,'Exemple apprenants'!$O$11:$O$26,"Retard d’avancement"))</f>
        <v/>
      </c>
      <c r="G44" s="30" t="str">
        <f aca="false">IF(B44="","",COUNTIFS('Exemple apprenants'!$C$11:$C$26,B44,'Exemple apprenants'!$O$11:$O$26,"Terminé"))</f>
        <v/>
      </c>
    </row>
    <row r="45" customFormat="false" ht="18" hidden="false" customHeight="true" outlineLevel="0" collapsed="false">
      <c r="B45" s="11" t="str">
        <f aca="false">IF(Listes!$E$9="","",Listes!$E$9)</f>
        <v/>
      </c>
      <c r="C45" s="30" t="str">
        <f aca="false">IF(B45="","",COUNTIF('Exemple apprenants'!$C$11:$C$26,B45))</f>
        <v/>
      </c>
      <c r="D45" s="24" t="str">
        <f aca="false">IF(B45="","",IFERROR(AVERAGEIF('Exemple apprenants'!$C$11:$C$26,B45,'Exemple apprenants'!$G$11:$G$26),""))</f>
        <v/>
      </c>
      <c r="E45" s="24" t="str">
        <f aca="false">IF(B45="","",IFERROR(AVERAGEIF('Exemple apprenants'!$C$11:$C$26,B45,'Exemple apprenants'!$H$11:$H$26),""))</f>
        <v/>
      </c>
      <c r="F45" s="30" t="str">
        <f aca="false">IF(B45="","",COUNTIFS('Exemple apprenants'!$C$11:$C$26,B45,'Exemple apprenants'!$O$11:$O$26,"Relance à faire")+COUNTIFS('Exemple apprenants'!$C$11:$C$26,B45,'Exemple apprenants'!$O$11:$O$26,"Relancé, à suivre")+COUNTIFS('Exemple apprenants'!$C$11:$C$26,B45,'Exemple apprenants'!$O$11:$O$26,"Retard d’avancement"))</f>
        <v/>
      </c>
      <c r="G45" s="30" t="str">
        <f aca="false">IF(B45="","",COUNTIFS('Exemple apprenants'!$C$11:$C$26,B45,'Exemple apprenants'!$O$11:$O$26,"Terminé"))</f>
        <v/>
      </c>
    </row>
    <row r="47" customFormat="false" ht="19.5" hidden="false" customHeight="true" outlineLevel="0" collapsed="false">
      <c r="B47" s="19" t="s">
        <v>124</v>
      </c>
      <c r="C47" s="19"/>
      <c r="D47" s="19"/>
      <c r="E47" s="19"/>
      <c r="F47" s="19"/>
      <c r="G47" s="19"/>
      <c r="H47" s="19"/>
    </row>
    <row r="48" customFormat="false" ht="21.75" hidden="false" customHeight="true" outlineLevel="0" collapsed="false">
      <c r="B48" s="20" t="s">
        <v>125</v>
      </c>
      <c r="C48" s="20" t="s">
        <v>94</v>
      </c>
      <c r="D48" s="20" t="s">
        <v>95</v>
      </c>
    </row>
    <row r="49" customFormat="false" ht="18" hidden="false" customHeight="true" outlineLevel="0" collapsed="false">
      <c r="B49" s="11" t="s">
        <v>126</v>
      </c>
      <c r="C49" s="13" t="n">
        <f aca="false">COUNTA('Exemple assistance'!$G$11:$G$22)</f>
        <v>8</v>
      </c>
      <c r="D49" s="24"/>
    </row>
    <row r="50" customFormat="false" ht="18" hidden="false" customHeight="true" outlineLevel="0" collapsed="false">
      <c r="B50" s="11" t="s">
        <v>127</v>
      </c>
      <c r="C50" s="13" t="n">
        <f aca="false">COUNTIFS('Exemple assistance'!$G$11:$G$22,"&lt;&gt;",'Exemple assistance'!$E$11:$E$22,"Technique")</f>
        <v>4</v>
      </c>
      <c r="D50" s="24" t="n">
        <f aca="false">IF($C$49=0,"",C50/$C$49)</f>
        <v>0.5</v>
      </c>
    </row>
    <row r="51" customFormat="false" ht="18" hidden="false" customHeight="true" outlineLevel="0" collapsed="false">
      <c r="B51" s="11" t="s">
        <v>128</v>
      </c>
      <c r="C51" s="13" t="n">
        <f aca="false">COUNTIFS('Exemple assistance'!$G$11:$G$22,"&lt;&gt;",'Exemple assistance'!$E$11:$E$22,"Pédagogique")</f>
        <v>4</v>
      </c>
      <c r="D51" s="24" t="n">
        <f aca="false">IF($C$49=0,"",C51/$C$49)</f>
        <v>0.5</v>
      </c>
    </row>
    <row r="52" customFormat="false" ht="18" hidden="false" customHeight="true" outlineLevel="0" collapsed="false">
      <c r="B52" s="11" t="s">
        <v>129</v>
      </c>
      <c r="C52" s="13" t="n">
        <f aca="false">COUNTIFS('Exemple assistance'!$G$11:$G$22,"&lt;&gt;",'Exemple assistance'!$M$11:$M$22,"Oui")</f>
        <v>6</v>
      </c>
      <c r="D52" s="24" t="n">
        <f aca="false">IF($C$49=0,"",C52/$C$49)</f>
        <v>0.75</v>
      </c>
    </row>
    <row r="53" customFormat="false" ht="18" hidden="false" customHeight="true" outlineLevel="0" collapsed="false">
      <c r="B53" s="11" t="s">
        <v>69</v>
      </c>
      <c r="C53" s="13" t="n">
        <f aca="false">COUNTIFS('Exemple assistance'!$G$11:$G$22,"&lt;&gt;",'Exemple assistance'!$H$11:$H$22,"")</f>
        <v>1</v>
      </c>
      <c r="D53" s="24" t="n">
        <f aca="false">IF($C$49=0,"",C53/$C$49)</f>
        <v>0.125</v>
      </c>
    </row>
    <row r="54" customFormat="false" ht="18" hidden="false" customHeight="true" outlineLevel="0" collapsed="false">
      <c r="B54" s="11" t="s">
        <v>70</v>
      </c>
      <c r="C54" s="31" t="n">
        <f aca="false">IFERROR(AVERAGE('Exemple assistance'!$I$11:$I$22),"")</f>
        <v>11.8285714285714</v>
      </c>
      <c r="D54" s="24"/>
    </row>
    <row r="55" customFormat="false" ht="18" hidden="false" customHeight="true" outlineLevel="0" collapsed="false">
      <c r="B55" s="11" t="s">
        <v>130</v>
      </c>
      <c r="C55" s="13" t="n">
        <f aca="false">COUNTIF('Exemple assistance'!$J$11:$J$22,"Oui")</f>
        <v>1</v>
      </c>
      <c r="D55" s="24" t="n">
        <f aca="false">IF($C$49=0,"",C55/$C$49)</f>
        <v>0.125</v>
      </c>
    </row>
    <row r="57" customFormat="false" ht="43.5" hidden="false" customHeight="true" outlineLevel="0" collapsed="false">
      <c r="B57" s="40" t="s">
        <v>131</v>
      </c>
      <c r="C57" s="40"/>
      <c r="D57" s="40"/>
      <c r="E57" s="40"/>
      <c r="F57" s="40"/>
      <c r="G57" s="40"/>
      <c r="H57" s="40"/>
    </row>
  </sheetData>
  <mergeCells count="20">
    <mergeCell ref="C7:F7"/>
    <mergeCell ref="B9:H9"/>
    <mergeCell ref="E10:H10"/>
    <mergeCell ref="E11:H11"/>
    <mergeCell ref="E12:H12"/>
    <mergeCell ref="E13:H13"/>
    <mergeCell ref="E14:H14"/>
    <mergeCell ref="E15:H15"/>
    <mergeCell ref="E16:H16"/>
    <mergeCell ref="E17:H17"/>
    <mergeCell ref="E18:H18"/>
    <mergeCell ref="E19:H19"/>
    <mergeCell ref="E20:H20"/>
    <mergeCell ref="E21:H21"/>
    <mergeCell ref="E22:H22"/>
    <mergeCell ref="E23:H23"/>
    <mergeCell ref="B25:H25"/>
    <mergeCell ref="B38:H38"/>
    <mergeCell ref="B47:H47"/>
    <mergeCell ref="B57:H57"/>
  </mergeCells>
  <conditionalFormatting sqref="C19">
    <cfRule type="expression" priority="2" aboveAverage="0" equalAverage="0" bottom="0" percent="0" rank="0" text="" dxfId="0">
      <formula>$C$19&gt;0</formula>
    </cfRule>
  </conditionalFormatting>
  <conditionalFormatting sqref="C53">
    <cfRule type="expression" priority="3" aboveAverage="0" equalAverage="0" bottom="0" percent="0" rank="0" text="" dxfId="0">
      <formula>$C$53&gt;0</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37" man="true" max="16383" min="0"/>
  </rowBreak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F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5" min="1" style="0" width="30"/>
  </cols>
  <sheetData>
    <row r="1" customFormat="false" ht="21.75" hidden="false" customHeight="true" outlineLevel="0" collapsed="false">
      <c r="A1" s="1" t="s">
        <v>200</v>
      </c>
      <c r="B1" s="2"/>
      <c r="C1" s="2"/>
      <c r="D1" s="2"/>
      <c r="E1" s="2"/>
      <c r="F1" s="2"/>
    </row>
    <row r="2" customFormat="false" ht="15" hidden="false" customHeight="false" outlineLevel="0" collapsed="false">
      <c r="A2" s="41" t="s">
        <v>201</v>
      </c>
    </row>
    <row r="3" customFormat="false" ht="15" hidden="false" customHeight="false" outlineLevel="0" collapsed="false">
      <c r="A3" s="20" t="s">
        <v>60</v>
      </c>
      <c r="B3" s="20" t="s">
        <v>202</v>
      </c>
      <c r="C3" s="20" t="s">
        <v>77</v>
      </c>
      <c r="D3" s="20" t="s">
        <v>203</v>
      </c>
      <c r="E3" s="20" t="s">
        <v>204</v>
      </c>
    </row>
    <row r="4" customFormat="false" ht="23.85" hidden="false" customHeight="false" outlineLevel="0" collapsed="false">
      <c r="A4" s="16" t="s">
        <v>205</v>
      </c>
      <c r="B4" s="16" t="s">
        <v>163</v>
      </c>
      <c r="C4" s="16" t="s">
        <v>171</v>
      </c>
      <c r="D4" s="16"/>
      <c r="E4" s="16" t="s">
        <v>138</v>
      </c>
    </row>
    <row r="5" customFormat="false" ht="15" hidden="false" customHeight="false" outlineLevel="0" collapsed="false">
      <c r="A5" s="16" t="s">
        <v>115</v>
      </c>
      <c r="B5" s="16" t="s">
        <v>170</v>
      </c>
      <c r="C5" s="16" t="s">
        <v>176</v>
      </c>
      <c r="D5" s="16"/>
      <c r="E5" s="16" t="s">
        <v>145</v>
      </c>
    </row>
    <row r="6" customFormat="false" ht="15" hidden="false" customHeight="false" outlineLevel="0" collapsed="false">
      <c r="A6" s="16" t="s">
        <v>116</v>
      </c>
      <c r="B6" s="16" t="s">
        <v>206</v>
      </c>
      <c r="C6" s="16" t="s">
        <v>164</v>
      </c>
      <c r="D6" s="16"/>
      <c r="E6" s="16" t="s">
        <v>157</v>
      </c>
    </row>
    <row r="7" customFormat="false" ht="15" hidden="false" customHeight="false" outlineLevel="0" collapsed="false">
      <c r="A7" s="16" t="s">
        <v>117</v>
      </c>
      <c r="C7" s="16" t="s">
        <v>181</v>
      </c>
      <c r="D7" s="16"/>
      <c r="E7" s="16"/>
    </row>
    <row r="8" customFormat="false" ht="15" hidden="false" customHeight="false" outlineLevel="0" collapsed="false">
      <c r="C8" s="16" t="s">
        <v>195</v>
      </c>
      <c r="D8" s="16"/>
      <c r="E8" s="16"/>
    </row>
    <row r="9" customFormat="false" ht="15" hidden="false" customHeight="false" outlineLevel="0" collapsed="false">
      <c r="C9" s="16" t="s">
        <v>206</v>
      </c>
      <c r="D9" s="16"/>
      <c r="E9" s="16"/>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2026-10-22T10:49:30Z</dcterms:created>
  <dc:creator>openpyxl</dc:creator>
  <dc:description/>
  <dc:language>en-US</dc:language>
  <cp:lastModifiedBy/>
  <dcterms:modified xsi:type="dcterms:W3CDTF">2026-10-22T12:49:33Z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