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Registre" sheetId="2" state="visible" r:id="rId4"/>
    <sheet name="Synthèse" sheetId="3" state="visible" r:id="rId5"/>
    <sheet name="Exemple registre" sheetId="4" state="visible" r:id="rId6"/>
    <sheet name="Exemple synthèse" sheetId="5" state="visible" r:id="rId7"/>
    <sheet name="Listes" sheetId="6" state="visible" r:id="rId8"/>
  </sheets>
  <definedNames>
    <definedName function="false" hidden="false" localSheetId="3" name="_xlnm.Print_Titles" vbProcedure="false">'Exemple registre'!$10:$10</definedName>
    <definedName function="false" hidden="false" localSheetId="1" name="_xlnm.Print_Titles" vbProcedure="false">Registre!$10:$10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<sst xmlns="http://schemas.openxmlformats.org/spreadsheetml/2006/main" count="357" uniqueCount="197">
  <si>
    <t xml:space="preserve">K-li-T · Modèle Qualiopi V10 · Indicateur 31 : réclamations, difficultés et aléas</t>
  </si>
  <si>
    <t xml:space="preserve">Registre des réclamations, difficultés et aléas</t>
  </si>
  <si>
    <t xml:space="preserve">Ce classeur tient en un seul registre les trois objets de l’indicateur 31 : les réclamations, les difficultés rencontrées par les parties prenantes et les aléas survenus en cours de prestation. Il garde la trace de chaque modalité de traitement : accusé de réception, réponse, mesure prise, cause, action d’amélioration liée, clôture. Les délais, le statut et la synthèse se calculent. Il alimente l’analyse de l’indicateur 32 (amélioration continue).</t>
  </si>
  <si>
    <t xml:space="preserve">Mode d’emploi</t>
  </si>
  <si>
    <t xml:space="preserve">1.  Fixer vos délais visés. En D5 et D6 du registre, saisissez le délai que vous visez pour accuser réception d’une réclamation et pour y répondre. Le référentiel n’en fixe aucun : ce sont les vôtres, à écrire dans votre procédure de traitement.</t>
  </si>
  <si>
    <t xml:space="preserve">2.  Enregistrer. Une ligne par réclamation, difficulté ou aléa, dès sa réception : date, type, partie prenante, canal, formation concernée, thème, description. Une réclamation est recueillie par écrit : si elle est faite à l’oral, notez-la et faites-la confirmer par écrit.</t>
  </si>
  <si>
    <t xml:space="preserve">3.  Accuser réception et répondre. Notez la date de l’accusé de réception (réclamations) et la date de la réponse ou de la solution apportée. Les délais se calculent, les dépassements s’affichent en rouge et la colonne « Alerte » signale ce qui est à faire.</t>
  </si>
  <si>
    <t xml:space="preserve">4.  Comprendre et traiter. Notez la mesure prise (ce qui a été fait pour la personne), la cause identifiée et l’action d’amélioration liée, avec sa référence dans votre liste d’améliorations. Un aléa extérieur peut n’appeler aucune action : écrivez « sans objet » et pourquoi.</t>
  </si>
  <si>
    <t xml:space="preserve">5.  Clôturer. Saisissez la date de clôture quand la mesure est faite, la personne informée et l’action lancée : le statut passe à « Clôturé ».</t>
  </si>
  <si>
    <t xml:space="preserve">6.  Analyser. L’onglet « Synthèse » compte les enregistrements par type, thème et partie prenante, calcule les délais moyens, la part clôturée et fait le contrôle de qualité du registre. Portez-le à la revue de direction.</t>
  </si>
  <si>
    <t xml:space="preserve">Les trois termes du glossaire du guide, reformulés</t>
  </si>
  <si>
    <t xml:space="preserve">Réclamation : demande visant à faire respecter un droit ou à obtenir une chose due, recueillie par écrit.</t>
  </si>
  <si>
    <t xml:space="preserve">Difficulté : élément qui empêche ou gêne la réalisation de la prestation.</t>
  </si>
  <si>
    <t xml:space="preserve">Aléa : événement extérieur imprévisible qui perturbe la prestation.</t>
  </si>
  <si>
    <t xml:space="preserve">Ce que cherche l’auditeur (document de travail)</t>
  </si>
  <si>
    <t xml:space="preserve">La description des modalités de traitement et leur mise en œuvre : accusés de réception des réclamations et réponses apportées aux réclamants, solutions apportées en cas d’imprévu, traitement des difficultés et des aléas, tableau de suivi des réclamations et de leur traitement.</t>
  </si>
  <si>
    <t xml:space="preserve">L’indicateur 31 ne fait pas partie des indicateurs pondérables : d’après le document de travail, le non-respect, même partiel, entraîne une non-conformité majeure. La V10 ne retouche que sa formulation.</t>
  </si>
  <si>
    <t xml:space="preserve">Code couleur</t>
  </si>
  <si>
    <t xml:space="preserve">Cellule blanche : à remplir.</t>
  </si>
  <si>
    <t xml:space="preserve">Cellule verte : calculée automatiquement, ne pas modifier.</t>
  </si>
  <si>
    <t xml:space="preserve">Cellule crème : libellé ou rappel du référentiel.</t>
  </si>
  <si>
    <t xml:space="preserve">Contenu du fichier</t>
  </si>
  <si>
    <t xml:space="preserve">•  Registre : 60 lignes, avec délais, statut et alerte calculés, listes déroulantes (type, partie prenante, canal, thème) et définitions des trois termes en tête de page.</t>
  </si>
  <si>
    <t xml:space="preserve">•  Synthèse : vue d’ensemble, répartition par type, par thème (avec graphique) et par partie prenante, contrôles de qualité du registre.</t>
  </si>
  <si>
    <t xml:space="preserve">•  Exemple registre et exemple synthèse : quatorze enregistrements de janvier à octobre 2026 d’un organisme de formation fictif de six personnes (sept réclamations, quatre difficultés, trois aléas), dix clôturés, une alerte.</t>
  </si>
  <si>
    <t xml:space="preserve">•  Listes : types, parties prenantes, canaux et thèmes, modifiables.</t>
  </si>
  <si>
    <t xml:space="preserve">Pour aller plus loin</t>
  </si>
  <si>
    <t xml:space="preserve">L’article qui accompagne ce modèle : k-li-t.com/qualiopi-indicateur-31-reclamations/</t>
  </si>
  <si>
    <t xml:space="preserve">Ce modèle s’appuie sur le décret n° 2026-728 du 1er août 2026 et sur le document de travail du guide de lecture V10 (version non finale), reformulés avec nos propres mots. À confirmer à la parution du guide final. Les exemples sont fictifs : ils montrent le niveau de précision utile, ils ne sont pas à recopier.</t>
  </si>
  <si>
    <t xml:space="preserve">Un seul registre pour les trois objets de l’indicateur 31. Notez chaque enregistrement dès sa réception, puis l’accusé de réception, la réponse, la mesure, la cause, l’action d’amélioration et la clôture.</t>
  </si>
  <si>
    <t xml:space="preserve">Date du jour</t>
  </si>
  <si>
    <t xml:space="preserve">Enregistrements</t>
  </si>
  <si>
    <t xml:space="preserve">Réclamation : demande écrite visant à faire respecter un droit ou à obtenir une chose due.
Difficulté : ce qui empêche ou gêne la réalisation de la prestation.
Aléa : événement extérieur imprévisible qui perturbe la prestation.</t>
  </si>
  <si>
    <t xml:space="preserve">Délai visé pour accuser réception d’une réclamation (jours, choix de l’organisme)</t>
  </si>
  <si>
    <t xml:space="preserve">dont réclamations</t>
  </si>
  <si>
    <t xml:space="preserve">Délai visé pour répondre ou apporter la solution (jours, choix de l’organisme)</t>
  </si>
  <si>
    <t xml:space="preserve">dont difficultés</t>
  </si>
  <si>
    <t xml:space="preserve">Alertes en cours</t>
  </si>
  <si>
    <t xml:space="preserve">dont aléas</t>
  </si>
  <si>
    <t xml:space="preserve">Délai moyen de réponse ou de solution (jours)</t>
  </si>
  <si>
    <t xml:space="preserve">Clôturés</t>
  </si>
  <si>
    <t xml:space="preserve">1. Ce qui est arrivé</t>
  </si>
  <si>
    <t xml:space="preserve">2. Accusé de réception et réponse</t>
  </si>
  <si>
    <t xml:space="preserve">3. Traitement et amélioration</t>
  </si>
  <si>
    <t xml:space="preserve">4. Clôture et alerte</t>
  </si>
  <si>
    <t xml:space="preserve">N°</t>
  </si>
  <si>
    <t xml:space="preserve">Date de réception ou de survenue</t>
  </si>
  <si>
    <t xml:space="preserve">Type</t>
  </si>
  <si>
    <t xml:space="preserve">Partie prenante</t>
  </si>
  <si>
    <t xml:space="preserve">Canal</t>
  </si>
  <si>
    <t xml:space="preserve">Formation ou session concernée</t>
  </si>
  <si>
    <t xml:space="preserve">Thème</t>
  </si>
  <si>
    <t xml:space="preserve">Description</t>
  </si>
  <si>
    <t xml:space="preserve">Accusé de réception (date)</t>
  </si>
  <si>
    <t xml:space="preserve">Délai d’accusé (jours)</t>
  </si>
  <si>
    <t xml:space="preserve">Réponse ou solution (date)</t>
  </si>
  <si>
    <t xml:space="preserve">Délai de réponse (jours)</t>
  </si>
  <si>
    <t xml:space="preserve">Mesure prise</t>
  </si>
  <si>
    <t xml:space="preserve">Cause identifiée</t>
  </si>
  <si>
    <t xml:space="preserve">Action d’amélioration liée (référence)</t>
  </si>
  <si>
    <t xml:space="preserve">Clôture (date)</t>
  </si>
  <si>
    <t xml:space="preserve">Statut</t>
  </si>
  <si>
    <t xml:space="preserve">Alerte</t>
  </si>
  <si>
    <t xml:space="preserve">K-li-T · Modèle Qualiopi V10 · Indicateur 31 : synthèse des réclamations, difficultés et aléas</t>
  </si>
  <si>
    <t xml:space="preserve">Synthèse des réclamations, difficultés et aléas</t>
  </si>
  <si>
    <t xml:space="preserve">Tous les chiffres se calculent à partir du registre. Portez cette page à la revue de direction : elle nourrit l’analyse de l’indicateur 32.</t>
  </si>
  <si>
    <t xml:space="preserve">Date du jour (reprise)</t>
  </si>
  <si>
    <t xml:space="preserve">Délai visé d’accusé de réception, en jours (repris)</t>
  </si>
  <si>
    <t xml:space="preserve">Délai visé de réponse ou de solution, en jours (repris)</t>
  </si>
  <si>
    <t xml:space="preserve">1. Vue d’ensemble</t>
  </si>
  <si>
    <t xml:space="preserve">Indicateur de suivi</t>
  </si>
  <si>
    <t xml:space="preserve">Valeur</t>
  </si>
  <si>
    <t xml:space="preserve">Part</t>
  </si>
  <si>
    <t xml:space="preserve">Lecture</t>
  </si>
  <si>
    <t xml:space="preserve">Réclamations</t>
  </si>
  <si>
    <t xml:space="preserve">Difficultés</t>
  </si>
  <si>
    <t xml:space="preserve">Aléas</t>
  </si>
  <si>
    <t xml:space="preserve">En cours</t>
  </si>
  <si>
    <t xml:space="preserve">À traiter</t>
  </si>
  <si>
    <t xml:space="preserve">Alertes en cours (accusé à envoyer, réponse en retard)</t>
  </si>
  <si>
    <t xml:space="preserve">Réclamations avec accusé de réception tracé</t>
  </si>
  <si>
    <t xml:space="preserve">Délai moyen d’accusé de réception (jours)</t>
  </si>
  <si>
    <t xml:space="preserve">Clôturés avec une cause identifiée</t>
  </si>
  <si>
    <t xml:space="preserve">Enregistrements avec une action d’amélioration liée</t>
  </si>
  <si>
    <t xml:space="preserve">2. Par type</t>
  </si>
  <si>
    <t xml:space="preserve">Nombre</t>
  </si>
  <si>
    <t xml:space="preserve">Part clôturée</t>
  </si>
  <si>
    <t xml:space="preserve">Délai moyen de réponse (jours)</t>
  </si>
  <si>
    <t xml:space="preserve">Avec action liée</t>
  </si>
  <si>
    <t xml:space="preserve">3. Par thème (pour repérer ce qui revient)</t>
  </si>
  <si>
    <t xml:space="preserve">4. Par partie prenante</t>
  </si>
  <si>
    <t xml:space="preserve">5. Contrôles de qualité du registre</t>
  </si>
  <si>
    <t xml:space="preserve">Contrôle</t>
  </si>
  <si>
    <t xml:space="preserve">Verdict</t>
  </si>
  <si>
    <t xml:space="preserve">Enregistrements sans type</t>
  </si>
  <si>
    <t xml:space="preserve">Réclamations sans accusé de réception</t>
  </si>
  <si>
    <t xml:space="preserve">Enregistrements sans réponse ni solution</t>
  </si>
  <si>
    <t xml:space="preserve">Clôturés sans cause identifiée</t>
  </si>
  <si>
    <t xml:space="preserve">Clôturés sans mesure prise</t>
  </si>
  <si>
    <t xml:space="preserve">Clôturés sans action d’amélioration ni mention « sans objet »</t>
  </si>
  <si>
    <t xml:space="preserve">Lecture : l’indicateur 31 n’est pas pondérable dans le document de travail : le non-respect, même partiel, est une non-conformité majeure. L’auditeur attend la description des modalités, leur mise en œuvre (accusés de réception, réponses aux réclamants, solutions en cas d’imprévu) et un tableau de suivi du traitement : ce registre en tient lieu.</t>
  </si>
  <si>
    <t xml:space="preserve">Registre des réclamations, difficultés et aléas (exemple fictif)</t>
  </si>
  <si>
    <t xml:space="preserve">Quatorze enregistrements de janvier à octobre 2026 d’un organisme de formation fictif de six personnes. Date du jour fixée au 22/10/2026 ; délais visés de 2 et 10 jours : valeurs inventées. La ligne 13 déclenche une alerte.</t>
  </si>
  <si>
    <t xml:space="preserve">Réclamation : demande écrite visant à faire respecter un droit ou à obtenir une chose due.
Difficulté : ce qui empêche ou gêne la réalisation de la prestation.
Aléa : événement extérieur imprévisible qui perturbe la prestation.
Dans cet exemple, 2 jours et 10 jours sont des délais inventés : fixez les vôtres.</t>
  </si>
  <si>
    <t xml:space="preserve">Réclamation</t>
  </si>
  <si>
    <t xml:space="preserve">Stagiaire ou apprenant</t>
  </si>
  <si>
    <t xml:space="preserve">E-mail</t>
  </si>
  <si>
    <t xml:space="preserve">« Excel niveau 2 » (session de janvier)</t>
  </si>
  <si>
    <t xml:space="preserve">Contenu pédagogique</t>
  </si>
  <si>
    <t xml:space="preserve">Une partie du programme était déjà connue : le niveau du groupe n’avait pas été évalué</t>
  </si>
  <si>
    <t xml:space="preserve">Entretien téléphonique ; exercices de niveau supérieur proposés pour la suite de la session</t>
  </si>
  <si>
    <t xml:space="preserve">Questionnaire de positionnement trop court</t>
  </si>
  <si>
    <t xml:space="preserve">AM-02 : questionnaire de positionnement revu</t>
  </si>
  <si>
    <t xml:space="preserve">Difficulté</t>
  </si>
  <si>
    <t xml:space="preserve">Formateur ou équipe pédagogique</t>
  </si>
  <si>
    <t xml:space="preserve">Oral (noté au registre)</t>
  </si>
  <si>
    <t xml:space="preserve">« Management d’équipe » (session de février)</t>
  </si>
  <si>
    <t xml:space="preserve">Organisation et planning</t>
  </si>
  <si>
    <t xml:space="preserve">Salle réservée déjà occupée à l’arrivée du formateur</t>
  </si>
  <si>
    <t xml:space="preserve">Groupe installé dans la salle de réunion, avec 20 minutes de décalage</t>
  </si>
  <si>
    <t xml:space="preserve">Réservation faite par téléphone, sans confirmation écrite</t>
  </si>
  <si>
    <t xml:space="preserve">AM-03 : confirmation écrite de chaque réservation de salle</t>
  </si>
  <si>
    <t xml:space="preserve">Aléa</t>
  </si>
  <si>
    <t xml:space="preserve">« Gestion du temps » (session du 24 février)</t>
  </si>
  <si>
    <t xml:space="preserve">Grève des transports le matin : 3 stagiaires sur 8 arrivent avec plus d’une heure de retard</t>
  </si>
  <si>
    <t xml:space="preserve">Début décalé à 10 h, supports envoyés aux retardataires, après-midi rallongée</t>
  </si>
  <si>
    <t xml:space="preserve">Événement extérieur (grève)</t>
  </si>
  <si>
    <t xml:space="preserve">AM-04 : solution de repli prévue, avec supports en ligne et classe virtuelle ponctuelle</t>
  </si>
  <si>
    <t xml:space="preserve">Entreprise cliente</t>
  </si>
  <si>
    <t xml:space="preserve">« Bureautique » (inter-entreprises, mars)</t>
  </si>
  <si>
    <t xml:space="preserve">Information et administratif</t>
  </si>
  <si>
    <t xml:space="preserve">La convention indique un lieu différent de celui de la convocation</t>
  </si>
  <si>
    <t xml:space="preserve">Convention corrigée et renvoyée, excuses présentées</t>
  </si>
  <si>
    <t xml:space="preserve">Lieu saisi à la main sur deux documents</t>
  </si>
  <si>
    <t xml:space="preserve">AM-05 : documents générés à partir d’une seule fiche session</t>
  </si>
  <si>
    <t xml:space="preserve">Plateforme</t>
  </si>
  <si>
    <t xml:space="preserve">« Management d’équipe à distance », module 1</t>
  </si>
  <si>
    <t xml:space="preserve">Locaux, plateforme et outils</t>
  </si>
  <si>
    <t xml:space="preserve">Deux stagiaires ne peuvent pas se connecter : compte non activé</t>
  </si>
  <si>
    <t xml:space="preserve">Comptes activés, procédure d’activation ajoutée au message d’accueil</t>
  </si>
  <si>
    <t xml:space="preserve">Étape d’activation oubliée à l’inscription</t>
  </si>
  <si>
    <t xml:space="preserve">AM-06 : liste de contrôle d’ouverture des accès 48 heures avant le début</t>
  </si>
  <si>
    <t xml:space="preserve">Financeur</t>
  </si>
  <si>
    <t xml:space="preserve">Courrier</t>
  </si>
  <si>
    <t xml:space="preserve">« Gestion du temps » (session d’avril)</t>
  </si>
  <si>
    <t xml:space="preserve">Attestation de présence transmise avec trois jours de retard</t>
  </si>
  <si>
    <t xml:space="preserve">Attestation envoyée, réponse écrite au financeur</t>
  </si>
  <si>
    <t xml:space="preserve">Attestations émises à la main en fin de mois</t>
  </si>
  <si>
    <t xml:space="preserve">AM-07 : attestation émise le dernier jour de la session</t>
  </si>
  <si>
    <t xml:space="preserve">« Gestion du temps » (chez l’entreprise cliente)</t>
  </si>
  <si>
    <t xml:space="preserve">Panne d’électricité de trois heures dans les locaux de l’entreprise cliente pendant la session</t>
  </si>
  <si>
    <t xml:space="preserve">Demi-journée reportée, avenant au planning signé avec l’entreprise</t>
  </si>
  <si>
    <t xml:space="preserve">Événement extérieur (panne du réseau électrique)</t>
  </si>
  <si>
    <t xml:space="preserve">Sans objet : événement extérieur, report appliqué</t>
  </si>
  <si>
    <t xml:space="preserve">Formulaire du site</t>
  </si>
  <si>
    <t xml:space="preserve">« Excel niveau 2 » (session de juin)</t>
  </si>
  <si>
    <t xml:space="preserve">Formateur et animation</t>
  </si>
  <si>
    <t xml:space="preserve">Rythme trop rapide sur les tableaux croisés dynamiques</t>
  </si>
  <si>
    <t xml:space="preserve">Séance de rattrapage proposée, support complémentaire envoyé</t>
  </si>
  <si>
    <t xml:space="preserve">Contenu trop dense pour deux jours</t>
  </si>
  <si>
    <t xml:space="preserve">AM-08 : une notion en moins et un exercice supplémentaire au programme</t>
  </si>
  <si>
    <t xml:space="preserve">« Management d’équipe » (session de juin)</t>
  </si>
  <si>
    <t xml:space="preserve">Supports imprimés non livrés la veille de la session</t>
  </si>
  <si>
    <t xml:space="preserve">Supports imprimés sur place par l’assistante</t>
  </si>
  <si>
    <t xml:space="preserve">Commande d’impression passée trop tard</t>
  </si>
  <si>
    <t xml:space="preserve">AM-09 : planning de préparation à J-7 pour chaque session</t>
  </si>
  <si>
    <t xml:space="preserve">« Management d’équipe à distance », module 2</t>
  </si>
  <si>
    <t xml:space="preserve">Vidéo du module 2 sans son : impossible de suivre la séquence</t>
  </si>
  <si>
    <t xml:space="preserve">Fichier audio corrigé et remis en ligne</t>
  </si>
  <si>
    <t xml:space="preserve">Export audio défectueux, non contrôlé</t>
  </si>
  <si>
    <t xml:space="preserve">AM-10 : contrôle du son à chaque mise en ligne</t>
  </si>
  <si>
    <t xml:space="preserve">« Gestion du temps » (session d’octobre)</t>
  </si>
  <si>
    <t xml:space="preserve">Facturation</t>
  </si>
  <si>
    <t xml:space="preserve">Facture reçue avant la fin de la session alors que la convention prévoit un paiement à l’issue</t>
  </si>
  <si>
    <t xml:space="preserve">Facture annulée et rééditée à la date de fin de session</t>
  </si>
  <si>
    <t xml:space="preserve">Facturation déclenchée à l’inscription</t>
  </si>
  <si>
    <t xml:space="preserve">AM-11 : facturation déclenchée à la date de fin de session</t>
  </si>
  <si>
    <t xml:space="preserve">« Management d’équipe » (session d’octobre)</t>
  </si>
  <si>
    <t xml:space="preserve">Accessibilité et aménagements</t>
  </si>
  <si>
    <t xml:space="preserve">Besoin d’aménagement signalé le premier jour par un stagiaire</t>
  </si>
  <si>
    <t xml:space="preserve">Aménagement mis en place avec le stagiaire ; référent handicap informé</t>
  </si>
  <si>
    <t xml:space="preserve">Besoin non demandé lors de l’inscription</t>
  </si>
  <si>
    <t xml:space="preserve">AM-12 : question sur les besoins d’aménagement dans le dossier d’inscription</t>
  </si>
  <si>
    <t xml:space="preserve">« Management d’équipe à distance », module 3</t>
  </si>
  <si>
    <t xml:space="preserve">Les exercices du module 3 ne correspondent pas au cours</t>
  </si>
  <si>
    <t xml:space="preserve">« Excel niveau 2 » (session du 22 octobre)</t>
  </si>
  <si>
    <t xml:space="preserve">Formatrice indisponible la veille de la session</t>
  </si>
  <si>
    <t xml:space="preserve">Formateur remplaçant mobilisé dans la liste des intervenants qualifiés</t>
  </si>
  <si>
    <t xml:space="preserve">Événement imprévisible</t>
  </si>
  <si>
    <t xml:space="preserve">AM-13 : vérification trimestrielle de la liste des remplaçants</t>
  </si>
  <si>
    <t xml:space="preserve">Synthèse des réclamations, difficultés et aléas (exemple fictif)</t>
  </si>
  <si>
    <t xml:space="preserve">Calculée à partir de l’exemple : sept réclamations, quatre difficultés, trois aléas ; dix clôturés ; une réclamation sans accusé de réception.</t>
  </si>
  <si>
    <t xml:space="preserve">K-li-T · Modèle Qualiopi V10 · Listes déroulantes (modifiables)</t>
  </si>
  <si>
    <t xml:space="preserve">Ces listes alimentent les menus déroulants et certaines formules des autres onglets. Vous pouvez en modifier le contenu (ne supprimez pas de lignes).</t>
  </si>
  <si>
    <t xml:space="preserve">Sous-traitant</t>
  </si>
  <si>
    <t xml:space="preserve">Téléphone (noté au registre)</t>
  </si>
  <si>
    <t xml:space="preserve">Autre</t>
  </si>
</sst>
</file>

<file path=xl/styles.xml><?xml version="1.0" encoding="utf-8"?>
<styleSheet xmlns="http://schemas.openxmlformats.org/spreadsheetml/2006/main">
  <numFmts count="6">
    <numFmt numFmtId="164" formatCode="General"/>
    <numFmt numFmtId="165" formatCode="dd/mm/yyyy"/>
    <numFmt numFmtId="166" formatCode="General"/>
    <numFmt numFmtId="167" formatCode="0"/>
    <numFmt numFmtId="168" formatCode="0.0"/>
    <numFmt numFmtId="169" formatCode="0%"/>
  </numFmts>
  <fonts count="14">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4ECF2"/>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5" fontId="10" fillId="3"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4" fontId="8" fillId="5" borderId="0" xfId="0" applyFont="true" applyBorder="true" applyAlignment="true" applyProtection="false">
      <alignment horizontal="general" vertical="top" textRotation="0" wrapText="true" indent="0" shrinkToFit="false"/>
      <protection locked="true" hidden="false"/>
    </xf>
    <xf numFmtId="167" fontId="10" fillId="3" borderId="2" xfId="0" applyFont="true" applyBorder="true" applyAlignment="true" applyProtection="false">
      <alignment horizontal="center" vertical="top" textRotation="0" wrapText="true" indent="0" shrinkToFit="false"/>
      <protection locked="true" hidden="false"/>
    </xf>
    <xf numFmtId="168"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9"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B83E24"/>
      </font>
      <fill>
        <patternFill>
          <bgColor rgb="FFFBE6DF"/>
        </patternFill>
      </fill>
    </dxf>
    <dxf>
      <font>
        <name val="Arial"/>
        <charset val="1"/>
        <family val="0"/>
        <color rgb="FF1A1816"/>
      </font>
      <fill>
        <patternFill>
          <bgColor rgb="FFFDEFC8"/>
        </patternFill>
      </fill>
    </dxf>
    <dxf>
      <font>
        <name val="Arial"/>
        <charset val="1"/>
        <family val="0"/>
        <color rgb="FF1A1816"/>
      </font>
      <fill>
        <patternFill>
          <bgColor rgb="FFE4ECF2"/>
        </patternFill>
      </fill>
    </dxf>
    <dxf>
      <font>
        <name val="Arial"/>
        <charset val="1"/>
        <family val="0"/>
        <color rgb="FF1A1816"/>
      </font>
      <fill>
        <patternFill>
          <bgColor rgb="FFFBE6DF"/>
        </patternFill>
      </fill>
    </dxf>
    <dxf>
      <font>
        <name val="Arial"/>
        <charset val="1"/>
        <family val="0"/>
        <color rgb="FF1A1816"/>
      </font>
      <fill>
        <patternFill>
          <bgColor rgb="FFDCF1E9"/>
        </patternFill>
      </fill>
    </dxf>
    <dxf>
      <font>
        <name val="Arial"/>
        <charset val="1"/>
        <family val="0"/>
        <b val="1"/>
        <color rgb="FFB83E24"/>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E4ECF2"/>
      <rgbColor rgb="FFE6E0D6"/>
      <rgbColor rgb="FFFBE6DF"/>
      <rgbColor rgb="FF99CCFF"/>
      <rgbColor rgb="FFFF99CC"/>
      <rgbColor rgb="FFCC99FF"/>
      <rgbColor rgb="FFFBFAF7"/>
      <rgbColor rgb="FF3366FF"/>
      <rgbColor rgb="FF33CCCC"/>
      <rgbColor rgb="FF99CC00"/>
      <rgbColor rgb="FFFFCC00"/>
      <rgbColor rgb="FFFF99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Enregistrements par thème</a:t>
            </a:r>
          </a:p>
        </c:rich>
      </c:tx>
      <c:overlay val="0"/>
      <c:spPr>
        <a:noFill/>
        <a:ln w="0">
          <a:noFill/>
        </a:ln>
      </c:spPr>
    </c:title>
    <c:autoTitleDeleted val="0"/>
    <c:plotArea>
      <c:barChart>
        <c:barDir val="bar"/>
        <c:grouping val="clustered"/>
        <c:varyColors val="0"/>
        <c:ser>
          <c:idx val="0"/>
          <c:order val="0"/>
          <c:tx>
            <c:strRef>
              <c:f>Synthèse!C31</c:f>
              <c:strCache>
                <c:ptCount val="1"/>
                <c:pt idx="0">
                  <c:v>Nombre</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Synthèse!$B$32:$B$39</c:f>
              <c:strCache>
                <c:ptCount val="8"/>
                <c:pt idx="0">
                  <c:v>Contenu pédagogique</c:v>
                </c:pt>
                <c:pt idx="1">
                  <c:v>Formateur et animation</c:v>
                </c:pt>
                <c:pt idx="2">
                  <c:v>Organisation et planning</c:v>
                </c:pt>
                <c:pt idx="3">
                  <c:v>Locaux, plateforme et outils</c:v>
                </c:pt>
                <c:pt idx="4">
                  <c:v>Information et administratif</c:v>
                </c:pt>
                <c:pt idx="5">
                  <c:v>Facturation</c:v>
                </c:pt>
                <c:pt idx="6">
                  <c:v>Accessibilité et aménagements</c:v>
                </c:pt>
                <c:pt idx="7">
                  <c:v>Autre</c:v>
                </c:pt>
              </c:strCache>
            </c:strRef>
          </c:cat>
          <c:val>
            <c:numRef>
              <c:f>Synthèse!$C$32:$C$39</c:f>
              <c:numCache>
                <c:formatCode>General</c:formatCode>
                <c:ptCount val="8"/>
                <c:pt idx="0">
                  <c:v>0</c:v>
                </c:pt>
                <c:pt idx="1">
                  <c:v>0</c:v>
                </c:pt>
                <c:pt idx="2">
                  <c:v>0</c:v>
                </c:pt>
                <c:pt idx="3">
                  <c:v>0</c:v>
                </c:pt>
                <c:pt idx="4">
                  <c:v>0</c:v>
                </c:pt>
                <c:pt idx="5">
                  <c:v>0</c:v>
                </c:pt>
                <c:pt idx="6">
                  <c:v>0</c:v>
                </c:pt>
                <c:pt idx="7">
                  <c:v>0</c:v>
                </c:pt>
              </c:numCache>
            </c:numRef>
          </c:val>
        </c:ser>
        <c:gapWidth val="150"/>
        <c:overlap val="0"/>
        <c:axId val="57822472"/>
        <c:axId val="82772710"/>
      </c:barChart>
      <c:catAx>
        <c:axId val="57822472"/>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772710"/>
        <c:crosses val="autoZero"/>
        <c:auto val="1"/>
        <c:lblAlgn val="ctr"/>
        <c:lblOffset val="100"/>
        <c:noMultiLvlLbl val="0"/>
      </c:catAx>
      <c:valAx>
        <c:axId val="82772710"/>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822472"/>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Enregistrements par thème</a:t>
            </a:r>
          </a:p>
        </c:rich>
      </c:tx>
      <c:overlay val="0"/>
      <c:spPr>
        <a:noFill/>
        <a:ln w="0">
          <a:noFill/>
        </a:ln>
      </c:spPr>
    </c:title>
    <c:autoTitleDeleted val="0"/>
    <c:plotArea>
      <c:barChart>
        <c:barDir val="bar"/>
        <c:grouping val="clustered"/>
        <c:varyColors val="0"/>
        <c:ser>
          <c:idx val="0"/>
          <c:order val="0"/>
          <c:tx>
            <c:strRef>
              <c:f>'Exemple synthèse'!C31</c:f>
              <c:strCache>
                <c:ptCount val="1"/>
                <c:pt idx="0">
                  <c:v>Nombre</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synthèse'!$B$32:$B$39</c:f>
              <c:strCache>
                <c:ptCount val="8"/>
                <c:pt idx="0">
                  <c:v>Contenu pédagogique</c:v>
                </c:pt>
                <c:pt idx="1">
                  <c:v>Formateur et animation</c:v>
                </c:pt>
                <c:pt idx="2">
                  <c:v>Organisation et planning</c:v>
                </c:pt>
                <c:pt idx="3">
                  <c:v>Locaux, plateforme et outils</c:v>
                </c:pt>
                <c:pt idx="4">
                  <c:v>Information et administratif</c:v>
                </c:pt>
                <c:pt idx="5">
                  <c:v>Facturation</c:v>
                </c:pt>
                <c:pt idx="6">
                  <c:v>Accessibilité et aménagements</c:v>
                </c:pt>
                <c:pt idx="7">
                  <c:v>Autre</c:v>
                </c:pt>
              </c:strCache>
            </c:strRef>
          </c:cat>
          <c:val>
            <c:numRef>
              <c:f>'Exemple synthèse'!$C$32:$C$39</c:f>
              <c:numCache>
                <c:formatCode>General</c:formatCode>
                <c:ptCount val="8"/>
                <c:pt idx="0">
                  <c:v>2</c:v>
                </c:pt>
                <c:pt idx="1">
                  <c:v>1</c:v>
                </c:pt>
                <c:pt idx="2">
                  <c:v>5</c:v>
                </c:pt>
                <c:pt idx="3">
                  <c:v>2</c:v>
                </c:pt>
                <c:pt idx="4">
                  <c:v>2</c:v>
                </c:pt>
                <c:pt idx="5">
                  <c:v>1</c:v>
                </c:pt>
                <c:pt idx="6">
                  <c:v>1</c:v>
                </c:pt>
                <c:pt idx="7">
                  <c:v>0</c:v>
                </c:pt>
              </c:numCache>
            </c:numRef>
          </c:val>
        </c:ser>
        <c:gapWidth val="150"/>
        <c:overlap val="0"/>
        <c:axId val="49016770"/>
        <c:axId val="97215452"/>
      </c:barChart>
      <c:catAx>
        <c:axId val="49016770"/>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7215452"/>
        <c:crosses val="autoZero"/>
        <c:auto val="1"/>
        <c:lblAlgn val="ctr"/>
        <c:lblOffset val="100"/>
        <c:noMultiLvlLbl val="0"/>
      </c:catAx>
      <c:valAx>
        <c:axId val="97215452"/>
        <c:scaling>
          <c:orientation val="minMax"/>
          <c:min val="0"/>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9016770"/>
        <c:crosses val="autoZero"/>
        <c:crossBetween val="between"/>
        <c:majorUnit val="1"/>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40</xdr:row>
      <xdr:rowOff>0</xdr:rowOff>
    </xdr:from>
    <xdr:to>
      <xdr:col>6</xdr:col>
      <xdr:colOff>370080</xdr:colOff>
      <xdr:row>52</xdr:row>
      <xdr:rowOff>17640</xdr:rowOff>
    </xdr:to>
    <xdr:graphicFrame>
      <xdr:nvGraphicFramePr>
        <xdr:cNvPr id="0" name="Chart 1"/>
        <xdr:cNvGraphicFramePr/>
      </xdr:nvGraphicFramePr>
      <xdr:xfrm>
        <a:off x="211320" y="10020240"/>
        <a:ext cx="7559640" cy="230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40</xdr:row>
      <xdr:rowOff>0</xdr:rowOff>
    </xdr:from>
    <xdr:to>
      <xdr:col>6</xdr:col>
      <xdr:colOff>370080</xdr:colOff>
      <xdr:row>52</xdr:row>
      <xdr:rowOff>17640</xdr:rowOff>
    </xdr:to>
    <xdr:graphicFrame>
      <xdr:nvGraphicFramePr>
        <xdr:cNvPr id="1" name="Chart 1"/>
        <xdr:cNvGraphicFramePr/>
      </xdr:nvGraphicFramePr>
      <xdr:xfrm>
        <a:off x="211320" y="10020240"/>
        <a:ext cx="7559640" cy="2303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57"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43.5" hidden="false" customHeight="true" outlineLevel="0" collapsed="false">
      <c r="B9" s="4" t="s">
        <v>5</v>
      </c>
    </row>
    <row r="10" customFormat="false" ht="43.5" hidden="false" customHeight="true" outlineLevel="0" collapsed="false">
      <c r="B10" s="4" t="s">
        <v>6</v>
      </c>
    </row>
    <row r="11" customFormat="false" ht="43.5" hidden="false" customHeight="true" outlineLevel="0" collapsed="false">
      <c r="B11" s="4" t="s">
        <v>7</v>
      </c>
    </row>
    <row r="12" customFormat="false" ht="30" hidden="false" customHeight="true" outlineLevel="0" collapsed="false">
      <c r="B12" s="4" t="s">
        <v>8</v>
      </c>
    </row>
    <row r="13" customFormat="false" ht="30" hidden="false" customHeight="true" outlineLevel="0" collapsed="false">
      <c r="B13" s="4" t="s">
        <v>9</v>
      </c>
    </row>
    <row r="15" customFormat="false" ht="19.5" hidden="false" customHeight="true" outlineLevel="0" collapsed="false">
      <c r="B15" s="5" t="s">
        <v>10</v>
      </c>
    </row>
    <row r="16" customFormat="false" ht="16.5" hidden="false" customHeight="true" outlineLevel="0" collapsed="false">
      <c r="B16" s="4" t="s">
        <v>11</v>
      </c>
    </row>
    <row r="17" customFormat="false" ht="16.5" hidden="false" customHeight="true" outlineLevel="0" collapsed="false">
      <c r="B17" s="4" t="s">
        <v>12</v>
      </c>
    </row>
    <row r="18" customFormat="false" ht="16.5" hidden="false" customHeight="true" outlineLevel="0" collapsed="false">
      <c r="B18" s="4" t="s">
        <v>13</v>
      </c>
    </row>
    <row r="20" customFormat="false" ht="19.5" hidden="false" customHeight="true" outlineLevel="0" collapsed="false">
      <c r="B20" s="5" t="s">
        <v>14</v>
      </c>
    </row>
    <row r="21" customFormat="false" ht="43.5" hidden="false" customHeight="true" outlineLevel="0" collapsed="false">
      <c r="B21" s="4" t="s">
        <v>15</v>
      </c>
    </row>
    <row r="22" customFormat="false" ht="30" hidden="false" customHeight="true" outlineLevel="0" collapsed="false">
      <c r="B22" s="4" t="s">
        <v>16</v>
      </c>
    </row>
    <row r="24" customFormat="false" ht="19.5" hidden="false" customHeight="true" outlineLevel="0" collapsed="false">
      <c r="B24" s="5" t="s">
        <v>17</v>
      </c>
    </row>
    <row r="25" customFormat="false" ht="18" hidden="false" customHeight="true" outlineLevel="0" collapsed="false">
      <c r="B25" s="6" t="s">
        <v>18</v>
      </c>
    </row>
    <row r="26" customFormat="false" ht="18" hidden="false" customHeight="true" outlineLevel="0" collapsed="false">
      <c r="B26" s="7" t="s">
        <v>19</v>
      </c>
    </row>
    <row r="27" customFormat="false" ht="18" hidden="false" customHeight="true" outlineLevel="0" collapsed="false">
      <c r="B27" s="8" t="s">
        <v>20</v>
      </c>
    </row>
    <row r="29" customFormat="false" ht="19.5" hidden="false" customHeight="true" outlineLevel="0" collapsed="false">
      <c r="B29" s="5" t="s">
        <v>21</v>
      </c>
    </row>
    <row r="30" customFormat="false" ht="30" hidden="false" customHeight="true" outlineLevel="0" collapsed="false">
      <c r="B30" s="4" t="s">
        <v>22</v>
      </c>
    </row>
    <row r="31" customFormat="false" ht="30" hidden="false" customHeight="true" outlineLevel="0" collapsed="false">
      <c r="B31" s="4" t="s">
        <v>23</v>
      </c>
    </row>
    <row r="32" customFormat="false" ht="30" hidden="false" customHeight="true" outlineLevel="0" collapsed="false">
      <c r="B32" s="4" t="s">
        <v>24</v>
      </c>
    </row>
    <row r="33" customFormat="false" ht="16.5" hidden="false" customHeight="true" outlineLevel="0" collapsed="false">
      <c r="B33" s="4" t="s">
        <v>25</v>
      </c>
    </row>
    <row r="35" customFormat="false" ht="19.5" hidden="false" customHeight="true" outlineLevel="0" collapsed="false">
      <c r="B35" s="5" t="s">
        <v>26</v>
      </c>
    </row>
    <row r="36" customFormat="false" ht="16.5" hidden="false" customHeight="true" outlineLevel="0" collapsed="false">
      <c r="B36" s="4" t="s">
        <v>27</v>
      </c>
    </row>
    <row r="38" customFormat="false" ht="43.5" hidden="false" customHeight="true" outlineLevel="0" collapsed="false">
      <c r="B38" s="9" t="s">
        <v>28</v>
      </c>
    </row>
  </sheetData>
  <printOptions headings="false" gridLines="false" gridLinesSet="true" horizontalCentered="false" verticalCentered="false"/>
  <pageMargins left="0.4" right="0.4" top="0.5" bottom="0.6" header="0.511811023622047" footer="0.5"/>
  <pageSetup paperSize="9" scale="100" fitToWidth="1" fitToHeight="1"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R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2"/>
    <col collapsed="false" customWidth="true" hidden="false" outlineLevel="0" max="4" min="4" style="0" width="16"/>
    <col collapsed="false" customWidth="true" hidden="false" outlineLevel="0" max="5" min="5" style="0" width="13"/>
    <col collapsed="false" customWidth="true" hidden="false" outlineLevel="0" max="6" min="6" style="0" width="20"/>
    <col collapsed="false" customWidth="true" hidden="false" outlineLevel="0" max="7" min="7" style="0" width="16"/>
    <col collapsed="false" customWidth="true" hidden="false" outlineLevel="0" max="8" min="8" style="0" width="34"/>
    <col collapsed="false" customWidth="true" hidden="false" outlineLevel="0" max="9" min="9" style="0" width="11"/>
    <col collapsed="false" customWidth="true" hidden="false" outlineLevel="0" max="10" min="10" style="0" width="9"/>
    <col collapsed="false" customWidth="true" hidden="false" outlineLevel="0" max="11" min="11" style="0" width="11"/>
    <col collapsed="false" customWidth="true" hidden="false" outlineLevel="0" max="12" min="12" style="0" width="9"/>
    <col collapsed="false" customWidth="true" hidden="false" outlineLevel="0" max="13" min="13" style="0" width="30"/>
    <col collapsed="false" customWidth="true" hidden="false" outlineLevel="0" max="15" min="14" style="0" width="22"/>
    <col collapsed="false" customWidth="true" hidden="false" outlineLevel="0" max="17" min="16" style="0" width="11"/>
    <col collapsed="false" customWidth="true" hidden="false" outlineLevel="0" max="18" min="18" style="0" width="19"/>
  </cols>
  <sheetData>
    <row r="1" customFormat="false" ht="21.75" hidden="false" customHeight="true" outlineLevel="0" collapsed="false">
      <c r="A1" s="1" t="s">
        <v>0</v>
      </c>
      <c r="B1" s="2"/>
      <c r="C1" s="2"/>
      <c r="D1" s="2"/>
      <c r="E1" s="2"/>
      <c r="F1" s="2"/>
      <c r="G1" s="2"/>
      <c r="H1" s="2"/>
      <c r="I1" s="2"/>
      <c r="J1" s="2"/>
      <c r="K1" s="2"/>
      <c r="L1" s="2"/>
      <c r="M1" s="2"/>
      <c r="N1" s="2"/>
      <c r="O1" s="2"/>
      <c r="P1" s="2"/>
      <c r="Q1" s="2"/>
      <c r="R1" s="2"/>
    </row>
    <row r="2" customFormat="false" ht="25.5" hidden="false" customHeight="true" outlineLevel="0" collapsed="false">
      <c r="A2" s="3" t="s">
        <v>1</v>
      </c>
    </row>
    <row r="3" customFormat="false" ht="15" hidden="false" customHeight="false" outlineLevel="0" collapsed="false">
      <c r="A3" s="10" t="s">
        <v>29</v>
      </c>
    </row>
    <row r="4" customFormat="false" ht="19.5" hidden="false" customHeight="true" outlineLevel="0" collapsed="false">
      <c r="A4" s="11" t="s">
        <v>30</v>
      </c>
      <c r="B4" s="11"/>
      <c r="C4" s="11"/>
      <c r="D4" s="12" t="n">
        <f aca="true">TODAY()</f>
        <v>46317</v>
      </c>
      <c r="E4" s="12"/>
      <c r="H4" s="11" t="s">
        <v>31</v>
      </c>
      <c r="I4" s="13" t="n">
        <f aca="false">COUNTA(H11:H70)</f>
        <v>0</v>
      </c>
      <c r="J4" s="14" t="s">
        <v>32</v>
      </c>
      <c r="K4" s="14"/>
      <c r="L4" s="14"/>
      <c r="M4" s="14"/>
      <c r="N4" s="14"/>
      <c r="O4" s="14"/>
    </row>
    <row r="5" customFormat="false" ht="42" hidden="false" customHeight="true" outlineLevel="0" collapsed="false">
      <c r="A5" s="11" t="s">
        <v>33</v>
      </c>
      <c r="B5" s="11"/>
      <c r="C5" s="11"/>
      <c r="D5" s="15"/>
      <c r="E5" s="15"/>
      <c r="H5" s="11" t="s">
        <v>34</v>
      </c>
      <c r="I5" s="13" t="n">
        <f aca="false">COUNTIFS(H11:H70,"&lt;&gt;",C11:C70,"Réclamation")</f>
        <v>0</v>
      </c>
      <c r="J5" s="14"/>
      <c r="K5" s="14"/>
      <c r="L5" s="14"/>
      <c r="M5" s="14"/>
      <c r="N5" s="14"/>
      <c r="O5" s="14"/>
    </row>
    <row r="6" customFormat="false" ht="42" hidden="false" customHeight="true" outlineLevel="0" collapsed="false">
      <c r="A6" s="11" t="s">
        <v>35</v>
      </c>
      <c r="B6" s="11"/>
      <c r="C6" s="11"/>
      <c r="D6" s="15"/>
      <c r="E6" s="15"/>
      <c r="H6" s="11" t="s">
        <v>36</v>
      </c>
      <c r="I6" s="13" t="n">
        <f aca="false">COUNTIFS(H11:H70,"&lt;&gt;",C11:C70,"Difficulté")</f>
        <v>0</v>
      </c>
      <c r="J6" s="14"/>
      <c r="K6" s="14"/>
      <c r="L6" s="14"/>
      <c r="M6" s="14"/>
      <c r="N6" s="14"/>
      <c r="O6" s="14"/>
    </row>
    <row r="7" customFormat="false" ht="19.5" hidden="false" customHeight="true" outlineLevel="0" collapsed="false">
      <c r="A7" s="11" t="s">
        <v>37</v>
      </c>
      <c r="B7" s="11"/>
      <c r="C7" s="11"/>
      <c r="D7" s="13" t="n">
        <f aca="false">COUNTIF(R11:R70,"Accusé*")+COUNTIF(R11:R70,"Réponse*")</f>
        <v>0</v>
      </c>
      <c r="E7" s="13"/>
      <c r="H7" s="11" t="s">
        <v>38</v>
      </c>
      <c r="I7" s="13" t="n">
        <f aca="false">COUNTIFS(H11:H70,"&lt;&gt;",C11:C70,"Aléa")</f>
        <v>0</v>
      </c>
      <c r="J7" s="14"/>
      <c r="K7" s="14"/>
      <c r="L7" s="14"/>
      <c r="M7" s="14"/>
      <c r="N7" s="14"/>
      <c r="O7" s="14"/>
    </row>
    <row r="8" customFormat="false" ht="30" hidden="false" customHeight="true" outlineLevel="0" collapsed="false">
      <c r="A8" s="11" t="s">
        <v>39</v>
      </c>
      <c r="B8" s="11"/>
      <c r="C8" s="11"/>
      <c r="D8" s="16" t="str">
        <f aca="false">IFERROR(AVERAGE(L11:L70),"")</f>
        <v/>
      </c>
      <c r="E8" s="16"/>
      <c r="H8" s="11" t="s">
        <v>40</v>
      </c>
      <c r="I8" s="13" t="n">
        <f aca="false">COUNTIF(Q11:Q70,"Clôturé")</f>
        <v>0</v>
      </c>
      <c r="J8" s="14"/>
      <c r="K8" s="14"/>
      <c r="L8" s="14"/>
      <c r="M8" s="14"/>
      <c r="N8" s="14"/>
      <c r="O8" s="14"/>
    </row>
    <row r="9" customFormat="false" ht="19.5" hidden="false" customHeight="true" outlineLevel="0" collapsed="false">
      <c r="A9" s="17" t="s">
        <v>41</v>
      </c>
      <c r="B9" s="17"/>
      <c r="C9" s="17"/>
      <c r="D9" s="17"/>
      <c r="E9" s="17"/>
      <c r="F9" s="17"/>
      <c r="G9" s="17"/>
      <c r="H9" s="17"/>
      <c r="I9" s="18" t="s">
        <v>42</v>
      </c>
      <c r="J9" s="18"/>
      <c r="K9" s="18"/>
      <c r="L9" s="18"/>
      <c r="M9" s="17" t="s">
        <v>43</v>
      </c>
      <c r="N9" s="17"/>
      <c r="O9" s="17"/>
      <c r="P9" s="18" t="s">
        <v>44</v>
      </c>
      <c r="Q9" s="18"/>
      <c r="R9" s="18"/>
    </row>
    <row r="10" customFormat="false" ht="48" hidden="false" customHeight="true" outlineLevel="0" collapsed="false">
      <c r="A10" s="19" t="s">
        <v>45</v>
      </c>
      <c r="B10" s="19" t="s">
        <v>46</v>
      </c>
      <c r="C10" s="19" t="s">
        <v>47</v>
      </c>
      <c r="D10" s="19" t="s">
        <v>48</v>
      </c>
      <c r="E10" s="19" t="s">
        <v>49</v>
      </c>
      <c r="F10" s="19" t="s">
        <v>50</v>
      </c>
      <c r="G10" s="19" t="s">
        <v>51</v>
      </c>
      <c r="H10" s="19" t="s">
        <v>52</v>
      </c>
      <c r="I10" s="19" t="s">
        <v>53</v>
      </c>
      <c r="J10" s="19" t="s">
        <v>54</v>
      </c>
      <c r="K10" s="19" t="s">
        <v>55</v>
      </c>
      <c r="L10" s="19" t="s">
        <v>56</v>
      </c>
      <c r="M10" s="19" t="s">
        <v>57</v>
      </c>
      <c r="N10" s="19" t="s">
        <v>58</v>
      </c>
      <c r="O10" s="19" t="s">
        <v>59</v>
      </c>
      <c r="P10" s="19" t="s">
        <v>60</v>
      </c>
      <c r="Q10" s="19" t="s">
        <v>61</v>
      </c>
      <c r="R10" s="19" t="s">
        <v>62</v>
      </c>
    </row>
    <row r="11" customFormat="false" ht="30" hidden="false" customHeight="true" outlineLevel="0" collapsed="false">
      <c r="A11" s="20" t="n">
        <v>1</v>
      </c>
      <c r="B11" s="21"/>
      <c r="C11" s="22"/>
      <c r="D11" s="23"/>
      <c r="E11" s="23"/>
      <c r="F11" s="23"/>
      <c r="G11" s="23"/>
      <c r="H11" s="23"/>
      <c r="I11" s="21"/>
      <c r="J11" s="24" t="str">
        <f aca="false">IF(OR(B11="",I11=""),"",I11-B11)</f>
        <v/>
      </c>
      <c r="K11" s="21"/>
      <c r="L11" s="24" t="str">
        <f aca="false">IF(OR(B11="",K11=""),"",K11-B11)</f>
        <v/>
      </c>
      <c r="M11" s="23"/>
      <c r="N11" s="23"/>
      <c r="O11" s="23"/>
      <c r="P11" s="21"/>
      <c r="Q11" s="25" t="str">
        <f aca="false">IF(H11="","",IF(P11&lt;&gt;"","Clôturé",IF(OR(I11&lt;&gt;"",K11&lt;&gt;"",M11&lt;&gt;""),"En cours","À traiter")))</f>
        <v/>
      </c>
      <c r="R11" s="25" t="str">
        <f aca="false">IF(OR(H11="",P11&lt;&gt;""),"",IF(AND(C11="Réclamation",I11="",$D$5&lt;&gt;"",$D$4-B11&gt;$D$5),"Accusé de réception à envoyer",IF(AND(K11="",$D$6&lt;&gt;"",$D$4-B11&gt;$D$6),"Réponse en retard","")))</f>
        <v/>
      </c>
    </row>
    <row r="12" customFormat="false" ht="30" hidden="false" customHeight="true" outlineLevel="0" collapsed="false">
      <c r="A12" s="20" t="n">
        <v>2</v>
      </c>
      <c r="B12" s="21"/>
      <c r="C12" s="22"/>
      <c r="D12" s="23"/>
      <c r="E12" s="23"/>
      <c r="F12" s="23"/>
      <c r="G12" s="23"/>
      <c r="H12" s="23"/>
      <c r="I12" s="21"/>
      <c r="J12" s="24" t="str">
        <f aca="false">IF(OR(B12="",I12=""),"",I12-B12)</f>
        <v/>
      </c>
      <c r="K12" s="21"/>
      <c r="L12" s="24" t="str">
        <f aca="false">IF(OR(B12="",K12=""),"",K12-B12)</f>
        <v/>
      </c>
      <c r="M12" s="23"/>
      <c r="N12" s="23"/>
      <c r="O12" s="23"/>
      <c r="P12" s="21"/>
      <c r="Q12" s="25" t="str">
        <f aca="false">IF(H12="","",IF(P12&lt;&gt;"","Clôturé",IF(OR(I12&lt;&gt;"",K12&lt;&gt;"",M12&lt;&gt;""),"En cours","À traiter")))</f>
        <v/>
      </c>
      <c r="R12" s="25" t="str">
        <f aca="false">IF(OR(H12="",P12&lt;&gt;""),"",IF(AND(C12="Réclamation",I12="",$D$5&lt;&gt;"",$D$4-B12&gt;$D$5),"Accusé de réception à envoyer",IF(AND(K12="",$D$6&lt;&gt;"",$D$4-B12&gt;$D$6),"Réponse en retard","")))</f>
        <v/>
      </c>
    </row>
    <row r="13" customFormat="false" ht="30" hidden="false" customHeight="true" outlineLevel="0" collapsed="false">
      <c r="A13" s="20" t="n">
        <v>3</v>
      </c>
      <c r="B13" s="21"/>
      <c r="C13" s="22"/>
      <c r="D13" s="23"/>
      <c r="E13" s="23"/>
      <c r="F13" s="23"/>
      <c r="G13" s="23"/>
      <c r="H13" s="23"/>
      <c r="I13" s="21"/>
      <c r="J13" s="24" t="str">
        <f aca="false">IF(OR(B13="",I13=""),"",I13-B13)</f>
        <v/>
      </c>
      <c r="K13" s="21"/>
      <c r="L13" s="24" t="str">
        <f aca="false">IF(OR(B13="",K13=""),"",K13-B13)</f>
        <v/>
      </c>
      <c r="M13" s="23"/>
      <c r="N13" s="23"/>
      <c r="O13" s="23"/>
      <c r="P13" s="21"/>
      <c r="Q13" s="25" t="str">
        <f aca="false">IF(H13="","",IF(P13&lt;&gt;"","Clôturé",IF(OR(I13&lt;&gt;"",K13&lt;&gt;"",M13&lt;&gt;""),"En cours","À traiter")))</f>
        <v/>
      </c>
      <c r="R13" s="25" t="str">
        <f aca="false">IF(OR(H13="",P13&lt;&gt;""),"",IF(AND(C13="Réclamation",I13="",$D$5&lt;&gt;"",$D$4-B13&gt;$D$5),"Accusé de réception à envoyer",IF(AND(K13="",$D$6&lt;&gt;"",$D$4-B13&gt;$D$6),"Réponse en retard","")))</f>
        <v/>
      </c>
    </row>
    <row r="14" customFormat="false" ht="30" hidden="false" customHeight="true" outlineLevel="0" collapsed="false">
      <c r="A14" s="20" t="n">
        <v>4</v>
      </c>
      <c r="B14" s="21"/>
      <c r="C14" s="22"/>
      <c r="D14" s="23"/>
      <c r="E14" s="23"/>
      <c r="F14" s="23"/>
      <c r="G14" s="23"/>
      <c r="H14" s="23"/>
      <c r="I14" s="21"/>
      <c r="J14" s="24" t="str">
        <f aca="false">IF(OR(B14="",I14=""),"",I14-B14)</f>
        <v/>
      </c>
      <c r="K14" s="21"/>
      <c r="L14" s="24" t="str">
        <f aca="false">IF(OR(B14="",K14=""),"",K14-B14)</f>
        <v/>
      </c>
      <c r="M14" s="23"/>
      <c r="N14" s="23"/>
      <c r="O14" s="23"/>
      <c r="P14" s="21"/>
      <c r="Q14" s="25" t="str">
        <f aca="false">IF(H14="","",IF(P14&lt;&gt;"","Clôturé",IF(OR(I14&lt;&gt;"",K14&lt;&gt;"",M14&lt;&gt;""),"En cours","À traiter")))</f>
        <v/>
      </c>
      <c r="R14" s="25" t="str">
        <f aca="false">IF(OR(H14="",P14&lt;&gt;""),"",IF(AND(C14="Réclamation",I14="",$D$5&lt;&gt;"",$D$4-B14&gt;$D$5),"Accusé de réception à envoyer",IF(AND(K14="",$D$6&lt;&gt;"",$D$4-B14&gt;$D$6),"Réponse en retard","")))</f>
        <v/>
      </c>
    </row>
    <row r="15" customFormat="false" ht="30" hidden="false" customHeight="true" outlineLevel="0" collapsed="false">
      <c r="A15" s="20" t="n">
        <v>5</v>
      </c>
      <c r="B15" s="21"/>
      <c r="C15" s="22"/>
      <c r="D15" s="23"/>
      <c r="E15" s="23"/>
      <c r="F15" s="23"/>
      <c r="G15" s="23"/>
      <c r="H15" s="23"/>
      <c r="I15" s="21"/>
      <c r="J15" s="24" t="str">
        <f aca="false">IF(OR(B15="",I15=""),"",I15-B15)</f>
        <v/>
      </c>
      <c r="K15" s="21"/>
      <c r="L15" s="24" t="str">
        <f aca="false">IF(OR(B15="",K15=""),"",K15-B15)</f>
        <v/>
      </c>
      <c r="M15" s="23"/>
      <c r="N15" s="23"/>
      <c r="O15" s="23"/>
      <c r="P15" s="21"/>
      <c r="Q15" s="25" t="str">
        <f aca="false">IF(H15="","",IF(P15&lt;&gt;"","Clôturé",IF(OR(I15&lt;&gt;"",K15&lt;&gt;"",M15&lt;&gt;""),"En cours","À traiter")))</f>
        <v/>
      </c>
      <c r="R15" s="25" t="str">
        <f aca="false">IF(OR(H15="",P15&lt;&gt;""),"",IF(AND(C15="Réclamation",I15="",$D$5&lt;&gt;"",$D$4-B15&gt;$D$5),"Accusé de réception à envoyer",IF(AND(K15="",$D$6&lt;&gt;"",$D$4-B15&gt;$D$6),"Réponse en retard","")))</f>
        <v/>
      </c>
    </row>
    <row r="16" customFormat="false" ht="30" hidden="false" customHeight="true" outlineLevel="0" collapsed="false">
      <c r="A16" s="20" t="n">
        <v>6</v>
      </c>
      <c r="B16" s="21"/>
      <c r="C16" s="22"/>
      <c r="D16" s="23"/>
      <c r="E16" s="23"/>
      <c r="F16" s="23"/>
      <c r="G16" s="23"/>
      <c r="H16" s="23"/>
      <c r="I16" s="21"/>
      <c r="J16" s="24" t="str">
        <f aca="false">IF(OR(B16="",I16=""),"",I16-B16)</f>
        <v/>
      </c>
      <c r="K16" s="21"/>
      <c r="L16" s="24" t="str">
        <f aca="false">IF(OR(B16="",K16=""),"",K16-B16)</f>
        <v/>
      </c>
      <c r="M16" s="23"/>
      <c r="N16" s="23"/>
      <c r="O16" s="23"/>
      <c r="P16" s="21"/>
      <c r="Q16" s="25" t="str">
        <f aca="false">IF(H16="","",IF(P16&lt;&gt;"","Clôturé",IF(OR(I16&lt;&gt;"",K16&lt;&gt;"",M16&lt;&gt;""),"En cours","À traiter")))</f>
        <v/>
      </c>
      <c r="R16" s="25" t="str">
        <f aca="false">IF(OR(H16="",P16&lt;&gt;""),"",IF(AND(C16="Réclamation",I16="",$D$5&lt;&gt;"",$D$4-B16&gt;$D$5),"Accusé de réception à envoyer",IF(AND(K16="",$D$6&lt;&gt;"",$D$4-B16&gt;$D$6),"Réponse en retard","")))</f>
        <v/>
      </c>
    </row>
    <row r="17" customFormat="false" ht="30" hidden="false" customHeight="true" outlineLevel="0" collapsed="false">
      <c r="A17" s="20" t="n">
        <v>7</v>
      </c>
      <c r="B17" s="21"/>
      <c r="C17" s="22"/>
      <c r="D17" s="23"/>
      <c r="E17" s="23"/>
      <c r="F17" s="23"/>
      <c r="G17" s="23"/>
      <c r="H17" s="23"/>
      <c r="I17" s="21"/>
      <c r="J17" s="24" t="str">
        <f aca="false">IF(OR(B17="",I17=""),"",I17-B17)</f>
        <v/>
      </c>
      <c r="K17" s="21"/>
      <c r="L17" s="24" t="str">
        <f aca="false">IF(OR(B17="",K17=""),"",K17-B17)</f>
        <v/>
      </c>
      <c r="M17" s="23"/>
      <c r="N17" s="23"/>
      <c r="O17" s="23"/>
      <c r="P17" s="21"/>
      <c r="Q17" s="25" t="str">
        <f aca="false">IF(H17="","",IF(P17&lt;&gt;"","Clôturé",IF(OR(I17&lt;&gt;"",K17&lt;&gt;"",M17&lt;&gt;""),"En cours","À traiter")))</f>
        <v/>
      </c>
      <c r="R17" s="25" t="str">
        <f aca="false">IF(OR(H17="",P17&lt;&gt;""),"",IF(AND(C17="Réclamation",I17="",$D$5&lt;&gt;"",$D$4-B17&gt;$D$5),"Accusé de réception à envoyer",IF(AND(K17="",$D$6&lt;&gt;"",$D$4-B17&gt;$D$6),"Réponse en retard","")))</f>
        <v/>
      </c>
    </row>
    <row r="18" customFormat="false" ht="30" hidden="false" customHeight="true" outlineLevel="0" collapsed="false">
      <c r="A18" s="20" t="n">
        <v>8</v>
      </c>
      <c r="B18" s="21"/>
      <c r="C18" s="22"/>
      <c r="D18" s="23"/>
      <c r="E18" s="23"/>
      <c r="F18" s="23"/>
      <c r="G18" s="23"/>
      <c r="H18" s="23"/>
      <c r="I18" s="21"/>
      <c r="J18" s="24" t="str">
        <f aca="false">IF(OR(B18="",I18=""),"",I18-B18)</f>
        <v/>
      </c>
      <c r="K18" s="21"/>
      <c r="L18" s="24" t="str">
        <f aca="false">IF(OR(B18="",K18=""),"",K18-B18)</f>
        <v/>
      </c>
      <c r="M18" s="23"/>
      <c r="N18" s="23"/>
      <c r="O18" s="23"/>
      <c r="P18" s="21"/>
      <c r="Q18" s="25" t="str">
        <f aca="false">IF(H18="","",IF(P18&lt;&gt;"","Clôturé",IF(OR(I18&lt;&gt;"",K18&lt;&gt;"",M18&lt;&gt;""),"En cours","À traiter")))</f>
        <v/>
      </c>
      <c r="R18" s="25" t="str">
        <f aca="false">IF(OR(H18="",P18&lt;&gt;""),"",IF(AND(C18="Réclamation",I18="",$D$5&lt;&gt;"",$D$4-B18&gt;$D$5),"Accusé de réception à envoyer",IF(AND(K18="",$D$6&lt;&gt;"",$D$4-B18&gt;$D$6),"Réponse en retard","")))</f>
        <v/>
      </c>
    </row>
    <row r="19" customFormat="false" ht="30" hidden="false" customHeight="true" outlineLevel="0" collapsed="false">
      <c r="A19" s="20" t="n">
        <v>9</v>
      </c>
      <c r="B19" s="21"/>
      <c r="C19" s="22"/>
      <c r="D19" s="23"/>
      <c r="E19" s="23"/>
      <c r="F19" s="23"/>
      <c r="G19" s="23"/>
      <c r="H19" s="23"/>
      <c r="I19" s="21"/>
      <c r="J19" s="24" t="str">
        <f aca="false">IF(OR(B19="",I19=""),"",I19-B19)</f>
        <v/>
      </c>
      <c r="K19" s="21"/>
      <c r="L19" s="24" t="str">
        <f aca="false">IF(OR(B19="",K19=""),"",K19-B19)</f>
        <v/>
      </c>
      <c r="M19" s="23"/>
      <c r="N19" s="23"/>
      <c r="O19" s="23"/>
      <c r="P19" s="21"/>
      <c r="Q19" s="25" t="str">
        <f aca="false">IF(H19="","",IF(P19&lt;&gt;"","Clôturé",IF(OR(I19&lt;&gt;"",K19&lt;&gt;"",M19&lt;&gt;""),"En cours","À traiter")))</f>
        <v/>
      </c>
      <c r="R19" s="25" t="str">
        <f aca="false">IF(OR(H19="",P19&lt;&gt;""),"",IF(AND(C19="Réclamation",I19="",$D$5&lt;&gt;"",$D$4-B19&gt;$D$5),"Accusé de réception à envoyer",IF(AND(K19="",$D$6&lt;&gt;"",$D$4-B19&gt;$D$6),"Réponse en retard","")))</f>
        <v/>
      </c>
    </row>
    <row r="20" customFormat="false" ht="30" hidden="false" customHeight="true" outlineLevel="0" collapsed="false">
      <c r="A20" s="20" t="n">
        <v>10</v>
      </c>
      <c r="B20" s="21"/>
      <c r="C20" s="22"/>
      <c r="D20" s="23"/>
      <c r="E20" s="23"/>
      <c r="F20" s="23"/>
      <c r="G20" s="23"/>
      <c r="H20" s="23"/>
      <c r="I20" s="21"/>
      <c r="J20" s="24" t="str">
        <f aca="false">IF(OR(B20="",I20=""),"",I20-B20)</f>
        <v/>
      </c>
      <c r="K20" s="21"/>
      <c r="L20" s="24" t="str">
        <f aca="false">IF(OR(B20="",K20=""),"",K20-B20)</f>
        <v/>
      </c>
      <c r="M20" s="23"/>
      <c r="N20" s="23"/>
      <c r="O20" s="23"/>
      <c r="P20" s="21"/>
      <c r="Q20" s="25" t="str">
        <f aca="false">IF(H20="","",IF(P20&lt;&gt;"","Clôturé",IF(OR(I20&lt;&gt;"",K20&lt;&gt;"",M20&lt;&gt;""),"En cours","À traiter")))</f>
        <v/>
      </c>
      <c r="R20" s="25" t="str">
        <f aca="false">IF(OR(H20="",P20&lt;&gt;""),"",IF(AND(C20="Réclamation",I20="",$D$5&lt;&gt;"",$D$4-B20&gt;$D$5),"Accusé de réception à envoyer",IF(AND(K20="",$D$6&lt;&gt;"",$D$4-B20&gt;$D$6),"Réponse en retard","")))</f>
        <v/>
      </c>
    </row>
    <row r="21" customFormat="false" ht="30" hidden="false" customHeight="true" outlineLevel="0" collapsed="false">
      <c r="A21" s="20" t="n">
        <v>11</v>
      </c>
      <c r="B21" s="21"/>
      <c r="C21" s="22"/>
      <c r="D21" s="23"/>
      <c r="E21" s="23"/>
      <c r="F21" s="23"/>
      <c r="G21" s="23"/>
      <c r="H21" s="23"/>
      <c r="I21" s="21"/>
      <c r="J21" s="24" t="str">
        <f aca="false">IF(OR(B21="",I21=""),"",I21-B21)</f>
        <v/>
      </c>
      <c r="K21" s="21"/>
      <c r="L21" s="24" t="str">
        <f aca="false">IF(OR(B21="",K21=""),"",K21-B21)</f>
        <v/>
      </c>
      <c r="M21" s="23"/>
      <c r="N21" s="23"/>
      <c r="O21" s="23"/>
      <c r="P21" s="21"/>
      <c r="Q21" s="25" t="str">
        <f aca="false">IF(H21="","",IF(P21&lt;&gt;"","Clôturé",IF(OR(I21&lt;&gt;"",K21&lt;&gt;"",M21&lt;&gt;""),"En cours","À traiter")))</f>
        <v/>
      </c>
      <c r="R21" s="25" t="str">
        <f aca="false">IF(OR(H21="",P21&lt;&gt;""),"",IF(AND(C21="Réclamation",I21="",$D$5&lt;&gt;"",$D$4-B21&gt;$D$5),"Accusé de réception à envoyer",IF(AND(K21="",$D$6&lt;&gt;"",$D$4-B21&gt;$D$6),"Réponse en retard","")))</f>
        <v/>
      </c>
    </row>
    <row r="22" customFormat="false" ht="30" hidden="false" customHeight="true" outlineLevel="0" collapsed="false">
      <c r="A22" s="20" t="n">
        <v>12</v>
      </c>
      <c r="B22" s="21"/>
      <c r="C22" s="22"/>
      <c r="D22" s="23"/>
      <c r="E22" s="23"/>
      <c r="F22" s="23"/>
      <c r="G22" s="23"/>
      <c r="H22" s="23"/>
      <c r="I22" s="21"/>
      <c r="J22" s="24" t="str">
        <f aca="false">IF(OR(B22="",I22=""),"",I22-B22)</f>
        <v/>
      </c>
      <c r="K22" s="21"/>
      <c r="L22" s="24" t="str">
        <f aca="false">IF(OR(B22="",K22=""),"",K22-B22)</f>
        <v/>
      </c>
      <c r="M22" s="23"/>
      <c r="N22" s="23"/>
      <c r="O22" s="23"/>
      <c r="P22" s="21"/>
      <c r="Q22" s="25" t="str">
        <f aca="false">IF(H22="","",IF(P22&lt;&gt;"","Clôturé",IF(OR(I22&lt;&gt;"",K22&lt;&gt;"",M22&lt;&gt;""),"En cours","À traiter")))</f>
        <v/>
      </c>
      <c r="R22" s="25" t="str">
        <f aca="false">IF(OR(H22="",P22&lt;&gt;""),"",IF(AND(C22="Réclamation",I22="",$D$5&lt;&gt;"",$D$4-B22&gt;$D$5),"Accusé de réception à envoyer",IF(AND(K22="",$D$6&lt;&gt;"",$D$4-B22&gt;$D$6),"Réponse en retard","")))</f>
        <v/>
      </c>
    </row>
    <row r="23" customFormat="false" ht="30" hidden="false" customHeight="true" outlineLevel="0" collapsed="false">
      <c r="A23" s="20" t="n">
        <v>13</v>
      </c>
      <c r="B23" s="21"/>
      <c r="C23" s="22"/>
      <c r="D23" s="23"/>
      <c r="E23" s="23"/>
      <c r="F23" s="23"/>
      <c r="G23" s="23"/>
      <c r="H23" s="23"/>
      <c r="I23" s="21"/>
      <c r="J23" s="24" t="str">
        <f aca="false">IF(OR(B23="",I23=""),"",I23-B23)</f>
        <v/>
      </c>
      <c r="K23" s="21"/>
      <c r="L23" s="24" t="str">
        <f aca="false">IF(OR(B23="",K23=""),"",K23-B23)</f>
        <v/>
      </c>
      <c r="M23" s="23"/>
      <c r="N23" s="23"/>
      <c r="O23" s="23"/>
      <c r="P23" s="21"/>
      <c r="Q23" s="25" t="str">
        <f aca="false">IF(H23="","",IF(P23&lt;&gt;"","Clôturé",IF(OR(I23&lt;&gt;"",K23&lt;&gt;"",M23&lt;&gt;""),"En cours","À traiter")))</f>
        <v/>
      </c>
      <c r="R23" s="25" t="str">
        <f aca="false">IF(OR(H23="",P23&lt;&gt;""),"",IF(AND(C23="Réclamation",I23="",$D$5&lt;&gt;"",$D$4-B23&gt;$D$5),"Accusé de réception à envoyer",IF(AND(K23="",$D$6&lt;&gt;"",$D$4-B23&gt;$D$6),"Réponse en retard","")))</f>
        <v/>
      </c>
    </row>
    <row r="24" customFormat="false" ht="30" hidden="false" customHeight="true" outlineLevel="0" collapsed="false">
      <c r="A24" s="20" t="n">
        <v>14</v>
      </c>
      <c r="B24" s="21"/>
      <c r="C24" s="22"/>
      <c r="D24" s="23"/>
      <c r="E24" s="23"/>
      <c r="F24" s="23"/>
      <c r="G24" s="23"/>
      <c r="H24" s="23"/>
      <c r="I24" s="21"/>
      <c r="J24" s="24" t="str">
        <f aca="false">IF(OR(B24="",I24=""),"",I24-B24)</f>
        <v/>
      </c>
      <c r="K24" s="21"/>
      <c r="L24" s="24" t="str">
        <f aca="false">IF(OR(B24="",K24=""),"",K24-B24)</f>
        <v/>
      </c>
      <c r="M24" s="23"/>
      <c r="N24" s="23"/>
      <c r="O24" s="23"/>
      <c r="P24" s="21"/>
      <c r="Q24" s="25" t="str">
        <f aca="false">IF(H24="","",IF(P24&lt;&gt;"","Clôturé",IF(OR(I24&lt;&gt;"",K24&lt;&gt;"",M24&lt;&gt;""),"En cours","À traiter")))</f>
        <v/>
      </c>
      <c r="R24" s="25" t="str">
        <f aca="false">IF(OR(H24="",P24&lt;&gt;""),"",IF(AND(C24="Réclamation",I24="",$D$5&lt;&gt;"",$D$4-B24&gt;$D$5),"Accusé de réception à envoyer",IF(AND(K24="",$D$6&lt;&gt;"",$D$4-B24&gt;$D$6),"Réponse en retard","")))</f>
        <v/>
      </c>
    </row>
    <row r="25" customFormat="false" ht="30" hidden="false" customHeight="true" outlineLevel="0" collapsed="false">
      <c r="A25" s="20" t="n">
        <v>15</v>
      </c>
      <c r="B25" s="21"/>
      <c r="C25" s="22"/>
      <c r="D25" s="23"/>
      <c r="E25" s="23"/>
      <c r="F25" s="23"/>
      <c r="G25" s="23"/>
      <c r="H25" s="23"/>
      <c r="I25" s="21"/>
      <c r="J25" s="24" t="str">
        <f aca="false">IF(OR(B25="",I25=""),"",I25-B25)</f>
        <v/>
      </c>
      <c r="K25" s="21"/>
      <c r="L25" s="24" t="str">
        <f aca="false">IF(OR(B25="",K25=""),"",K25-B25)</f>
        <v/>
      </c>
      <c r="M25" s="23"/>
      <c r="N25" s="23"/>
      <c r="O25" s="23"/>
      <c r="P25" s="21"/>
      <c r="Q25" s="25" t="str">
        <f aca="false">IF(H25="","",IF(P25&lt;&gt;"","Clôturé",IF(OR(I25&lt;&gt;"",K25&lt;&gt;"",M25&lt;&gt;""),"En cours","À traiter")))</f>
        <v/>
      </c>
      <c r="R25" s="25" t="str">
        <f aca="false">IF(OR(H25="",P25&lt;&gt;""),"",IF(AND(C25="Réclamation",I25="",$D$5&lt;&gt;"",$D$4-B25&gt;$D$5),"Accusé de réception à envoyer",IF(AND(K25="",$D$6&lt;&gt;"",$D$4-B25&gt;$D$6),"Réponse en retard","")))</f>
        <v/>
      </c>
    </row>
    <row r="26" customFormat="false" ht="30" hidden="false" customHeight="true" outlineLevel="0" collapsed="false">
      <c r="A26" s="20" t="n">
        <v>16</v>
      </c>
      <c r="B26" s="21"/>
      <c r="C26" s="22"/>
      <c r="D26" s="23"/>
      <c r="E26" s="23"/>
      <c r="F26" s="23"/>
      <c r="G26" s="23"/>
      <c r="H26" s="23"/>
      <c r="I26" s="21"/>
      <c r="J26" s="24" t="str">
        <f aca="false">IF(OR(B26="",I26=""),"",I26-B26)</f>
        <v/>
      </c>
      <c r="K26" s="21"/>
      <c r="L26" s="24" t="str">
        <f aca="false">IF(OR(B26="",K26=""),"",K26-B26)</f>
        <v/>
      </c>
      <c r="M26" s="23"/>
      <c r="N26" s="23"/>
      <c r="O26" s="23"/>
      <c r="P26" s="21"/>
      <c r="Q26" s="25" t="str">
        <f aca="false">IF(H26="","",IF(P26&lt;&gt;"","Clôturé",IF(OR(I26&lt;&gt;"",K26&lt;&gt;"",M26&lt;&gt;""),"En cours","À traiter")))</f>
        <v/>
      </c>
      <c r="R26" s="25" t="str">
        <f aca="false">IF(OR(H26="",P26&lt;&gt;""),"",IF(AND(C26="Réclamation",I26="",$D$5&lt;&gt;"",$D$4-B26&gt;$D$5),"Accusé de réception à envoyer",IF(AND(K26="",$D$6&lt;&gt;"",$D$4-B26&gt;$D$6),"Réponse en retard","")))</f>
        <v/>
      </c>
    </row>
    <row r="27" customFormat="false" ht="30" hidden="false" customHeight="true" outlineLevel="0" collapsed="false">
      <c r="A27" s="20" t="n">
        <v>17</v>
      </c>
      <c r="B27" s="21"/>
      <c r="C27" s="22"/>
      <c r="D27" s="23"/>
      <c r="E27" s="23"/>
      <c r="F27" s="23"/>
      <c r="G27" s="23"/>
      <c r="H27" s="23"/>
      <c r="I27" s="21"/>
      <c r="J27" s="24" t="str">
        <f aca="false">IF(OR(B27="",I27=""),"",I27-B27)</f>
        <v/>
      </c>
      <c r="K27" s="21"/>
      <c r="L27" s="24" t="str">
        <f aca="false">IF(OR(B27="",K27=""),"",K27-B27)</f>
        <v/>
      </c>
      <c r="M27" s="23"/>
      <c r="N27" s="23"/>
      <c r="O27" s="23"/>
      <c r="P27" s="21"/>
      <c r="Q27" s="25" t="str">
        <f aca="false">IF(H27="","",IF(P27&lt;&gt;"","Clôturé",IF(OR(I27&lt;&gt;"",K27&lt;&gt;"",M27&lt;&gt;""),"En cours","À traiter")))</f>
        <v/>
      </c>
      <c r="R27" s="25" t="str">
        <f aca="false">IF(OR(H27="",P27&lt;&gt;""),"",IF(AND(C27="Réclamation",I27="",$D$5&lt;&gt;"",$D$4-B27&gt;$D$5),"Accusé de réception à envoyer",IF(AND(K27="",$D$6&lt;&gt;"",$D$4-B27&gt;$D$6),"Réponse en retard","")))</f>
        <v/>
      </c>
    </row>
    <row r="28" customFormat="false" ht="30" hidden="false" customHeight="true" outlineLevel="0" collapsed="false">
      <c r="A28" s="20" t="n">
        <v>18</v>
      </c>
      <c r="B28" s="21"/>
      <c r="C28" s="22"/>
      <c r="D28" s="23"/>
      <c r="E28" s="23"/>
      <c r="F28" s="23"/>
      <c r="G28" s="23"/>
      <c r="H28" s="23"/>
      <c r="I28" s="21"/>
      <c r="J28" s="24" t="str">
        <f aca="false">IF(OR(B28="",I28=""),"",I28-B28)</f>
        <v/>
      </c>
      <c r="K28" s="21"/>
      <c r="L28" s="24" t="str">
        <f aca="false">IF(OR(B28="",K28=""),"",K28-B28)</f>
        <v/>
      </c>
      <c r="M28" s="23"/>
      <c r="N28" s="23"/>
      <c r="O28" s="23"/>
      <c r="P28" s="21"/>
      <c r="Q28" s="25" t="str">
        <f aca="false">IF(H28="","",IF(P28&lt;&gt;"","Clôturé",IF(OR(I28&lt;&gt;"",K28&lt;&gt;"",M28&lt;&gt;""),"En cours","À traiter")))</f>
        <v/>
      </c>
      <c r="R28" s="25" t="str">
        <f aca="false">IF(OR(H28="",P28&lt;&gt;""),"",IF(AND(C28="Réclamation",I28="",$D$5&lt;&gt;"",$D$4-B28&gt;$D$5),"Accusé de réception à envoyer",IF(AND(K28="",$D$6&lt;&gt;"",$D$4-B28&gt;$D$6),"Réponse en retard","")))</f>
        <v/>
      </c>
    </row>
    <row r="29" customFormat="false" ht="30" hidden="false" customHeight="true" outlineLevel="0" collapsed="false">
      <c r="A29" s="20" t="n">
        <v>19</v>
      </c>
      <c r="B29" s="21"/>
      <c r="C29" s="22"/>
      <c r="D29" s="23"/>
      <c r="E29" s="23"/>
      <c r="F29" s="23"/>
      <c r="G29" s="23"/>
      <c r="H29" s="23"/>
      <c r="I29" s="21"/>
      <c r="J29" s="24" t="str">
        <f aca="false">IF(OR(B29="",I29=""),"",I29-B29)</f>
        <v/>
      </c>
      <c r="K29" s="21"/>
      <c r="L29" s="24" t="str">
        <f aca="false">IF(OR(B29="",K29=""),"",K29-B29)</f>
        <v/>
      </c>
      <c r="M29" s="23"/>
      <c r="N29" s="23"/>
      <c r="O29" s="23"/>
      <c r="P29" s="21"/>
      <c r="Q29" s="25" t="str">
        <f aca="false">IF(H29="","",IF(P29&lt;&gt;"","Clôturé",IF(OR(I29&lt;&gt;"",K29&lt;&gt;"",M29&lt;&gt;""),"En cours","À traiter")))</f>
        <v/>
      </c>
      <c r="R29" s="25" t="str">
        <f aca="false">IF(OR(H29="",P29&lt;&gt;""),"",IF(AND(C29="Réclamation",I29="",$D$5&lt;&gt;"",$D$4-B29&gt;$D$5),"Accusé de réception à envoyer",IF(AND(K29="",$D$6&lt;&gt;"",$D$4-B29&gt;$D$6),"Réponse en retard","")))</f>
        <v/>
      </c>
    </row>
    <row r="30" customFormat="false" ht="30" hidden="false" customHeight="true" outlineLevel="0" collapsed="false">
      <c r="A30" s="20" t="n">
        <v>20</v>
      </c>
      <c r="B30" s="21"/>
      <c r="C30" s="22"/>
      <c r="D30" s="23"/>
      <c r="E30" s="23"/>
      <c r="F30" s="23"/>
      <c r="G30" s="23"/>
      <c r="H30" s="23"/>
      <c r="I30" s="21"/>
      <c r="J30" s="24" t="str">
        <f aca="false">IF(OR(B30="",I30=""),"",I30-B30)</f>
        <v/>
      </c>
      <c r="K30" s="21"/>
      <c r="L30" s="24" t="str">
        <f aca="false">IF(OR(B30="",K30=""),"",K30-B30)</f>
        <v/>
      </c>
      <c r="M30" s="23"/>
      <c r="N30" s="23"/>
      <c r="O30" s="23"/>
      <c r="P30" s="21"/>
      <c r="Q30" s="25" t="str">
        <f aca="false">IF(H30="","",IF(P30&lt;&gt;"","Clôturé",IF(OR(I30&lt;&gt;"",K30&lt;&gt;"",M30&lt;&gt;""),"En cours","À traiter")))</f>
        <v/>
      </c>
      <c r="R30" s="25" t="str">
        <f aca="false">IF(OR(H30="",P30&lt;&gt;""),"",IF(AND(C30="Réclamation",I30="",$D$5&lt;&gt;"",$D$4-B30&gt;$D$5),"Accusé de réception à envoyer",IF(AND(K30="",$D$6&lt;&gt;"",$D$4-B30&gt;$D$6),"Réponse en retard","")))</f>
        <v/>
      </c>
    </row>
    <row r="31" customFormat="false" ht="30" hidden="false" customHeight="true" outlineLevel="0" collapsed="false">
      <c r="A31" s="20" t="n">
        <v>21</v>
      </c>
      <c r="B31" s="21"/>
      <c r="C31" s="22"/>
      <c r="D31" s="23"/>
      <c r="E31" s="23"/>
      <c r="F31" s="23"/>
      <c r="G31" s="23"/>
      <c r="H31" s="23"/>
      <c r="I31" s="21"/>
      <c r="J31" s="24" t="str">
        <f aca="false">IF(OR(B31="",I31=""),"",I31-B31)</f>
        <v/>
      </c>
      <c r="K31" s="21"/>
      <c r="L31" s="24" t="str">
        <f aca="false">IF(OR(B31="",K31=""),"",K31-B31)</f>
        <v/>
      </c>
      <c r="M31" s="23"/>
      <c r="N31" s="23"/>
      <c r="O31" s="23"/>
      <c r="P31" s="21"/>
      <c r="Q31" s="25" t="str">
        <f aca="false">IF(H31="","",IF(P31&lt;&gt;"","Clôturé",IF(OR(I31&lt;&gt;"",K31&lt;&gt;"",M31&lt;&gt;""),"En cours","À traiter")))</f>
        <v/>
      </c>
      <c r="R31" s="25" t="str">
        <f aca="false">IF(OR(H31="",P31&lt;&gt;""),"",IF(AND(C31="Réclamation",I31="",$D$5&lt;&gt;"",$D$4-B31&gt;$D$5),"Accusé de réception à envoyer",IF(AND(K31="",$D$6&lt;&gt;"",$D$4-B31&gt;$D$6),"Réponse en retard","")))</f>
        <v/>
      </c>
    </row>
    <row r="32" customFormat="false" ht="30" hidden="false" customHeight="true" outlineLevel="0" collapsed="false">
      <c r="A32" s="20" t="n">
        <v>22</v>
      </c>
      <c r="B32" s="21"/>
      <c r="C32" s="22"/>
      <c r="D32" s="23"/>
      <c r="E32" s="23"/>
      <c r="F32" s="23"/>
      <c r="G32" s="23"/>
      <c r="H32" s="23"/>
      <c r="I32" s="21"/>
      <c r="J32" s="24" t="str">
        <f aca="false">IF(OR(B32="",I32=""),"",I32-B32)</f>
        <v/>
      </c>
      <c r="K32" s="21"/>
      <c r="L32" s="24" t="str">
        <f aca="false">IF(OR(B32="",K32=""),"",K32-B32)</f>
        <v/>
      </c>
      <c r="M32" s="23"/>
      <c r="N32" s="23"/>
      <c r="O32" s="23"/>
      <c r="P32" s="21"/>
      <c r="Q32" s="25" t="str">
        <f aca="false">IF(H32="","",IF(P32&lt;&gt;"","Clôturé",IF(OR(I32&lt;&gt;"",K32&lt;&gt;"",M32&lt;&gt;""),"En cours","À traiter")))</f>
        <v/>
      </c>
      <c r="R32" s="25" t="str">
        <f aca="false">IF(OR(H32="",P32&lt;&gt;""),"",IF(AND(C32="Réclamation",I32="",$D$5&lt;&gt;"",$D$4-B32&gt;$D$5),"Accusé de réception à envoyer",IF(AND(K32="",$D$6&lt;&gt;"",$D$4-B32&gt;$D$6),"Réponse en retard","")))</f>
        <v/>
      </c>
    </row>
    <row r="33" customFormat="false" ht="30" hidden="false" customHeight="true" outlineLevel="0" collapsed="false">
      <c r="A33" s="20" t="n">
        <v>23</v>
      </c>
      <c r="B33" s="21"/>
      <c r="C33" s="22"/>
      <c r="D33" s="23"/>
      <c r="E33" s="23"/>
      <c r="F33" s="23"/>
      <c r="G33" s="23"/>
      <c r="H33" s="23"/>
      <c r="I33" s="21"/>
      <c r="J33" s="24" t="str">
        <f aca="false">IF(OR(B33="",I33=""),"",I33-B33)</f>
        <v/>
      </c>
      <c r="K33" s="21"/>
      <c r="L33" s="24" t="str">
        <f aca="false">IF(OR(B33="",K33=""),"",K33-B33)</f>
        <v/>
      </c>
      <c r="M33" s="23"/>
      <c r="N33" s="23"/>
      <c r="O33" s="23"/>
      <c r="P33" s="21"/>
      <c r="Q33" s="25" t="str">
        <f aca="false">IF(H33="","",IF(P33&lt;&gt;"","Clôturé",IF(OR(I33&lt;&gt;"",K33&lt;&gt;"",M33&lt;&gt;""),"En cours","À traiter")))</f>
        <v/>
      </c>
      <c r="R33" s="25" t="str">
        <f aca="false">IF(OR(H33="",P33&lt;&gt;""),"",IF(AND(C33="Réclamation",I33="",$D$5&lt;&gt;"",$D$4-B33&gt;$D$5),"Accusé de réception à envoyer",IF(AND(K33="",$D$6&lt;&gt;"",$D$4-B33&gt;$D$6),"Réponse en retard","")))</f>
        <v/>
      </c>
    </row>
    <row r="34" customFormat="false" ht="30" hidden="false" customHeight="true" outlineLevel="0" collapsed="false">
      <c r="A34" s="20" t="n">
        <v>24</v>
      </c>
      <c r="B34" s="21"/>
      <c r="C34" s="22"/>
      <c r="D34" s="23"/>
      <c r="E34" s="23"/>
      <c r="F34" s="23"/>
      <c r="G34" s="23"/>
      <c r="H34" s="23"/>
      <c r="I34" s="21"/>
      <c r="J34" s="24" t="str">
        <f aca="false">IF(OR(B34="",I34=""),"",I34-B34)</f>
        <v/>
      </c>
      <c r="K34" s="21"/>
      <c r="L34" s="24" t="str">
        <f aca="false">IF(OR(B34="",K34=""),"",K34-B34)</f>
        <v/>
      </c>
      <c r="M34" s="23"/>
      <c r="N34" s="23"/>
      <c r="O34" s="23"/>
      <c r="P34" s="21"/>
      <c r="Q34" s="25" t="str">
        <f aca="false">IF(H34="","",IF(P34&lt;&gt;"","Clôturé",IF(OR(I34&lt;&gt;"",K34&lt;&gt;"",M34&lt;&gt;""),"En cours","À traiter")))</f>
        <v/>
      </c>
      <c r="R34" s="25" t="str">
        <f aca="false">IF(OR(H34="",P34&lt;&gt;""),"",IF(AND(C34="Réclamation",I34="",$D$5&lt;&gt;"",$D$4-B34&gt;$D$5),"Accusé de réception à envoyer",IF(AND(K34="",$D$6&lt;&gt;"",$D$4-B34&gt;$D$6),"Réponse en retard","")))</f>
        <v/>
      </c>
    </row>
    <row r="35" customFormat="false" ht="30" hidden="false" customHeight="true" outlineLevel="0" collapsed="false">
      <c r="A35" s="20" t="n">
        <v>25</v>
      </c>
      <c r="B35" s="21"/>
      <c r="C35" s="22"/>
      <c r="D35" s="23"/>
      <c r="E35" s="23"/>
      <c r="F35" s="23"/>
      <c r="G35" s="23"/>
      <c r="H35" s="23"/>
      <c r="I35" s="21"/>
      <c r="J35" s="24" t="str">
        <f aca="false">IF(OR(B35="",I35=""),"",I35-B35)</f>
        <v/>
      </c>
      <c r="K35" s="21"/>
      <c r="L35" s="24" t="str">
        <f aca="false">IF(OR(B35="",K35=""),"",K35-B35)</f>
        <v/>
      </c>
      <c r="M35" s="23"/>
      <c r="N35" s="23"/>
      <c r="O35" s="23"/>
      <c r="P35" s="21"/>
      <c r="Q35" s="25" t="str">
        <f aca="false">IF(H35="","",IF(P35&lt;&gt;"","Clôturé",IF(OR(I35&lt;&gt;"",K35&lt;&gt;"",M35&lt;&gt;""),"En cours","À traiter")))</f>
        <v/>
      </c>
      <c r="R35" s="25" t="str">
        <f aca="false">IF(OR(H35="",P35&lt;&gt;""),"",IF(AND(C35="Réclamation",I35="",$D$5&lt;&gt;"",$D$4-B35&gt;$D$5),"Accusé de réception à envoyer",IF(AND(K35="",$D$6&lt;&gt;"",$D$4-B35&gt;$D$6),"Réponse en retard","")))</f>
        <v/>
      </c>
    </row>
    <row r="36" customFormat="false" ht="30" hidden="false" customHeight="true" outlineLevel="0" collapsed="false">
      <c r="A36" s="20" t="n">
        <v>26</v>
      </c>
      <c r="B36" s="21"/>
      <c r="C36" s="22"/>
      <c r="D36" s="23"/>
      <c r="E36" s="23"/>
      <c r="F36" s="23"/>
      <c r="G36" s="23"/>
      <c r="H36" s="23"/>
      <c r="I36" s="21"/>
      <c r="J36" s="24" t="str">
        <f aca="false">IF(OR(B36="",I36=""),"",I36-B36)</f>
        <v/>
      </c>
      <c r="K36" s="21"/>
      <c r="L36" s="24" t="str">
        <f aca="false">IF(OR(B36="",K36=""),"",K36-B36)</f>
        <v/>
      </c>
      <c r="M36" s="23"/>
      <c r="N36" s="23"/>
      <c r="O36" s="23"/>
      <c r="P36" s="21"/>
      <c r="Q36" s="25" t="str">
        <f aca="false">IF(H36="","",IF(P36&lt;&gt;"","Clôturé",IF(OR(I36&lt;&gt;"",K36&lt;&gt;"",M36&lt;&gt;""),"En cours","À traiter")))</f>
        <v/>
      </c>
      <c r="R36" s="25" t="str">
        <f aca="false">IF(OR(H36="",P36&lt;&gt;""),"",IF(AND(C36="Réclamation",I36="",$D$5&lt;&gt;"",$D$4-B36&gt;$D$5),"Accusé de réception à envoyer",IF(AND(K36="",$D$6&lt;&gt;"",$D$4-B36&gt;$D$6),"Réponse en retard","")))</f>
        <v/>
      </c>
    </row>
    <row r="37" customFormat="false" ht="30" hidden="false" customHeight="true" outlineLevel="0" collapsed="false">
      <c r="A37" s="20" t="n">
        <v>27</v>
      </c>
      <c r="B37" s="21"/>
      <c r="C37" s="22"/>
      <c r="D37" s="23"/>
      <c r="E37" s="23"/>
      <c r="F37" s="23"/>
      <c r="G37" s="23"/>
      <c r="H37" s="23"/>
      <c r="I37" s="21"/>
      <c r="J37" s="24" t="str">
        <f aca="false">IF(OR(B37="",I37=""),"",I37-B37)</f>
        <v/>
      </c>
      <c r="K37" s="21"/>
      <c r="L37" s="24" t="str">
        <f aca="false">IF(OR(B37="",K37=""),"",K37-B37)</f>
        <v/>
      </c>
      <c r="M37" s="23"/>
      <c r="N37" s="23"/>
      <c r="O37" s="23"/>
      <c r="P37" s="21"/>
      <c r="Q37" s="25" t="str">
        <f aca="false">IF(H37="","",IF(P37&lt;&gt;"","Clôturé",IF(OR(I37&lt;&gt;"",K37&lt;&gt;"",M37&lt;&gt;""),"En cours","À traiter")))</f>
        <v/>
      </c>
      <c r="R37" s="25" t="str">
        <f aca="false">IF(OR(H37="",P37&lt;&gt;""),"",IF(AND(C37="Réclamation",I37="",$D$5&lt;&gt;"",$D$4-B37&gt;$D$5),"Accusé de réception à envoyer",IF(AND(K37="",$D$6&lt;&gt;"",$D$4-B37&gt;$D$6),"Réponse en retard","")))</f>
        <v/>
      </c>
    </row>
    <row r="38" customFormat="false" ht="30" hidden="false" customHeight="true" outlineLevel="0" collapsed="false">
      <c r="A38" s="20" t="n">
        <v>28</v>
      </c>
      <c r="B38" s="21"/>
      <c r="C38" s="22"/>
      <c r="D38" s="23"/>
      <c r="E38" s="23"/>
      <c r="F38" s="23"/>
      <c r="G38" s="23"/>
      <c r="H38" s="23"/>
      <c r="I38" s="21"/>
      <c r="J38" s="24" t="str">
        <f aca="false">IF(OR(B38="",I38=""),"",I38-B38)</f>
        <v/>
      </c>
      <c r="K38" s="21"/>
      <c r="L38" s="24" t="str">
        <f aca="false">IF(OR(B38="",K38=""),"",K38-B38)</f>
        <v/>
      </c>
      <c r="M38" s="23"/>
      <c r="N38" s="23"/>
      <c r="O38" s="23"/>
      <c r="P38" s="21"/>
      <c r="Q38" s="25" t="str">
        <f aca="false">IF(H38="","",IF(P38&lt;&gt;"","Clôturé",IF(OR(I38&lt;&gt;"",K38&lt;&gt;"",M38&lt;&gt;""),"En cours","À traiter")))</f>
        <v/>
      </c>
      <c r="R38" s="25" t="str">
        <f aca="false">IF(OR(H38="",P38&lt;&gt;""),"",IF(AND(C38="Réclamation",I38="",$D$5&lt;&gt;"",$D$4-B38&gt;$D$5),"Accusé de réception à envoyer",IF(AND(K38="",$D$6&lt;&gt;"",$D$4-B38&gt;$D$6),"Réponse en retard","")))</f>
        <v/>
      </c>
    </row>
    <row r="39" customFormat="false" ht="30" hidden="false" customHeight="true" outlineLevel="0" collapsed="false">
      <c r="A39" s="20" t="n">
        <v>29</v>
      </c>
      <c r="B39" s="21"/>
      <c r="C39" s="22"/>
      <c r="D39" s="23"/>
      <c r="E39" s="23"/>
      <c r="F39" s="23"/>
      <c r="G39" s="23"/>
      <c r="H39" s="23"/>
      <c r="I39" s="21"/>
      <c r="J39" s="24" t="str">
        <f aca="false">IF(OR(B39="",I39=""),"",I39-B39)</f>
        <v/>
      </c>
      <c r="K39" s="21"/>
      <c r="L39" s="24" t="str">
        <f aca="false">IF(OR(B39="",K39=""),"",K39-B39)</f>
        <v/>
      </c>
      <c r="M39" s="23"/>
      <c r="N39" s="23"/>
      <c r="O39" s="23"/>
      <c r="P39" s="21"/>
      <c r="Q39" s="25" t="str">
        <f aca="false">IF(H39="","",IF(P39&lt;&gt;"","Clôturé",IF(OR(I39&lt;&gt;"",K39&lt;&gt;"",M39&lt;&gt;""),"En cours","À traiter")))</f>
        <v/>
      </c>
      <c r="R39" s="25" t="str">
        <f aca="false">IF(OR(H39="",P39&lt;&gt;""),"",IF(AND(C39="Réclamation",I39="",$D$5&lt;&gt;"",$D$4-B39&gt;$D$5),"Accusé de réception à envoyer",IF(AND(K39="",$D$6&lt;&gt;"",$D$4-B39&gt;$D$6),"Réponse en retard","")))</f>
        <v/>
      </c>
    </row>
    <row r="40" customFormat="false" ht="30" hidden="false" customHeight="true" outlineLevel="0" collapsed="false">
      <c r="A40" s="20" t="n">
        <v>30</v>
      </c>
      <c r="B40" s="21"/>
      <c r="C40" s="22"/>
      <c r="D40" s="23"/>
      <c r="E40" s="23"/>
      <c r="F40" s="23"/>
      <c r="G40" s="23"/>
      <c r="H40" s="23"/>
      <c r="I40" s="21"/>
      <c r="J40" s="24" t="str">
        <f aca="false">IF(OR(B40="",I40=""),"",I40-B40)</f>
        <v/>
      </c>
      <c r="K40" s="21"/>
      <c r="L40" s="24" t="str">
        <f aca="false">IF(OR(B40="",K40=""),"",K40-B40)</f>
        <v/>
      </c>
      <c r="M40" s="23"/>
      <c r="N40" s="23"/>
      <c r="O40" s="23"/>
      <c r="P40" s="21"/>
      <c r="Q40" s="25" t="str">
        <f aca="false">IF(H40="","",IF(P40&lt;&gt;"","Clôturé",IF(OR(I40&lt;&gt;"",K40&lt;&gt;"",M40&lt;&gt;""),"En cours","À traiter")))</f>
        <v/>
      </c>
      <c r="R40" s="25" t="str">
        <f aca="false">IF(OR(H40="",P40&lt;&gt;""),"",IF(AND(C40="Réclamation",I40="",$D$5&lt;&gt;"",$D$4-B40&gt;$D$5),"Accusé de réception à envoyer",IF(AND(K40="",$D$6&lt;&gt;"",$D$4-B40&gt;$D$6),"Réponse en retard","")))</f>
        <v/>
      </c>
    </row>
    <row r="41" customFormat="false" ht="30" hidden="false" customHeight="true" outlineLevel="0" collapsed="false">
      <c r="A41" s="20" t="n">
        <v>31</v>
      </c>
      <c r="B41" s="21"/>
      <c r="C41" s="22"/>
      <c r="D41" s="23"/>
      <c r="E41" s="23"/>
      <c r="F41" s="23"/>
      <c r="G41" s="23"/>
      <c r="H41" s="23"/>
      <c r="I41" s="21"/>
      <c r="J41" s="24" t="str">
        <f aca="false">IF(OR(B41="",I41=""),"",I41-B41)</f>
        <v/>
      </c>
      <c r="K41" s="21"/>
      <c r="L41" s="24" t="str">
        <f aca="false">IF(OR(B41="",K41=""),"",K41-B41)</f>
        <v/>
      </c>
      <c r="M41" s="23"/>
      <c r="N41" s="23"/>
      <c r="O41" s="23"/>
      <c r="P41" s="21"/>
      <c r="Q41" s="25" t="str">
        <f aca="false">IF(H41="","",IF(P41&lt;&gt;"","Clôturé",IF(OR(I41&lt;&gt;"",K41&lt;&gt;"",M41&lt;&gt;""),"En cours","À traiter")))</f>
        <v/>
      </c>
      <c r="R41" s="25" t="str">
        <f aca="false">IF(OR(H41="",P41&lt;&gt;""),"",IF(AND(C41="Réclamation",I41="",$D$5&lt;&gt;"",$D$4-B41&gt;$D$5),"Accusé de réception à envoyer",IF(AND(K41="",$D$6&lt;&gt;"",$D$4-B41&gt;$D$6),"Réponse en retard","")))</f>
        <v/>
      </c>
    </row>
    <row r="42" customFormat="false" ht="30" hidden="false" customHeight="true" outlineLevel="0" collapsed="false">
      <c r="A42" s="20" t="n">
        <v>32</v>
      </c>
      <c r="B42" s="21"/>
      <c r="C42" s="22"/>
      <c r="D42" s="23"/>
      <c r="E42" s="23"/>
      <c r="F42" s="23"/>
      <c r="G42" s="23"/>
      <c r="H42" s="23"/>
      <c r="I42" s="21"/>
      <c r="J42" s="24" t="str">
        <f aca="false">IF(OR(B42="",I42=""),"",I42-B42)</f>
        <v/>
      </c>
      <c r="K42" s="21"/>
      <c r="L42" s="24" t="str">
        <f aca="false">IF(OR(B42="",K42=""),"",K42-B42)</f>
        <v/>
      </c>
      <c r="M42" s="23"/>
      <c r="N42" s="23"/>
      <c r="O42" s="23"/>
      <c r="P42" s="21"/>
      <c r="Q42" s="25" t="str">
        <f aca="false">IF(H42="","",IF(P42&lt;&gt;"","Clôturé",IF(OR(I42&lt;&gt;"",K42&lt;&gt;"",M42&lt;&gt;""),"En cours","À traiter")))</f>
        <v/>
      </c>
      <c r="R42" s="25" t="str">
        <f aca="false">IF(OR(H42="",P42&lt;&gt;""),"",IF(AND(C42="Réclamation",I42="",$D$5&lt;&gt;"",$D$4-B42&gt;$D$5),"Accusé de réception à envoyer",IF(AND(K42="",$D$6&lt;&gt;"",$D$4-B42&gt;$D$6),"Réponse en retard","")))</f>
        <v/>
      </c>
    </row>
    <row r="43" customFormat="false" ht="30" hidden="false" customHeight="true" outlineLevel="0" collapsed="false">
      <c r="A43" s="20" t="n">
        <v>33</v>
      </c>
      <c r="B43" s="21"/>
      <c r="C43" s="22"/>
      <c r="D43" s="23"/>
      <c r="E43" s="23"/>
      <c r="F43" s="23"/>
      <c r="G43" s="23"/>
      <c r="H43" s="23"/>
      <c r="I43" s="21"/>
      <c r="J43" s="24" t="str">
        <f aca="false">IF(OR(B43="",I43=""),"",I43-B43)</f>
        <v/>
      </c>
      <c r="K43" s="21"/>
      <c r="L43" s="24" t="str">
        <f aca="false">IF(OR(B43="",K43=""),"",K43-B43)</f>
        <v/>
      </c>
      <c r="M43" s="23"/>
      <c r="N43" s="23"/>
      <c r="O43" s="23"/>
      <c r="P43" s="21"/>
      <c r="Q43" s="25" t="str">
        <f aca="false">IF(H43="","",IF(P43&lt;&gt;"","Clôturé",IF(OR(I43&lt;&gt;"",K43&lt;&gt;"",M43&lt;&gt;""),"En cours","À traiter")))</f>
        <v/>
      </c>
      <c r="R43" s="25" t="str">
        <f aca="false">IF(OR(H43="",P43&lt;&gt;""),"",IF(AND(C43="Réclamation",I43="",$D$5&lt;&gt;"",$D$4-B43&gt;$D$5),"Accusé de réception à envoyer",IF(AND(K43="",$D$6&lt;&gt;"",$D$4-B43&gt;$D$6),"Réponse en retard","")))</f>
        <v/>
      </c>
    </row>
    <row r="44" customFormat="false" ht="30" hidden="false" customHeight="true" outlineLevel="0" collapsed="false">
      <c r="A44" s="20" t="n">
        <v>34</v>
      </c>
      <c r="B44" s="21"/>
      <c r="C44" s="22"/>
      <c r="D44" s="23"/>
      <c r="E44" s="23"/>
      <c r="F44" s="23"/>
      <c r="G44" s="23"/>
      <c r="H44" s="23"/>
      <c r="I44" s="21"/>
      <c r="J44" s="24" t="str">
        <f aca="false">IF(OR(B44="",I44=""),"",I44-B44)</f>
        <v/>
      </c>
      <c r="K44" s="21"/>
      <c r="L44" s="24" t="str">
        <f aca="false">IF(OR(B44="",K44=""),"",K44-B44)</f>
        <v/>
      </c>
      <c r="M44" s="23"/>
      <c r="N44" s="23"/>
      <c r="O44" s="23"/>
      <c r="P44" s="21"/>
      <c r="Q44" s="25" t="str">
        <f aca="false">IF(H44="","",IF(P44&lt;&gt;"","Clôturé",IF(OR(I44&lt;&gt;"",K44&lt;&gt;"",M44&lt;&gt;""),"En cours","À traiter")))</f>
        <v/>
      </c>
      <c r="R44" s="25" t="str">
        <f aca="false">IF(OR(H44="",P44&lt;&gt;""),"",IF(AND(C44="Réclamation",I44="",$D$5&lt;&gt;"",$D$4-B44&gt;$D$5),"Accusé de réception à envoyer",IF(AND(K44="",$D$6&lt;&gt;"",$D$4-B44&gt;$D$6),"Réponse en retard","")))</f>
        <v/>
      </c>
    </row>
    <row r="45" customFormat="false" ht="30" hidden="false" customHeight="true" outlineLevel="0" collapsed="false">
      <c r="A45" s="20" t="n">
        <v>35</v>
      </c>
      <c r="B45" s="21"/>
      <c r="C45" s="22"/>
      <c r="D45" s="23"/>
      <c r="E45" s="23"/>
      <c r="F45" s="23"/>
      <c r="G45" s="23"/>
      <c r="H45" s="23"/>
      <c r="I45" s="21"/>
      <c r="J45" s="24" t="str">
        <f aca="false">IF(OR(B45="",I45=""),"",I45-B45)</f>
        <v/>
      </c>
      <c r="K45" s="21"/>
      <c r="L45" s="24" t="str">
        <f aca="false">IF(OR(B45="",K45=""),"",K45-B45)</f>
        <v/>
      </c>
      <c r="M45" s="23"/>
      <c r="N45" s="23"/>
      <c r="O45" s="23"/>
      <c r="P45" s="21"/>
      <c r="Q45" s="25" t="str">
        <f aca="false">IF(H45="","",IF(P45&lt;&gt;"","Clôturé",IF(OR(I45&lt;&gt;"",K45&lt;&gt;"",M45&lt;&gt;""),"En cours","À traiter")))</f>
        <v/>
      </c>
      <c r="R45" s="25" t="str">
        <f aca="false">IF(OR(H45="",P45&lt;&gt;""),"",IF(AND(C45="Réclamation",I45="",$D$5&lt;&gt;"",$D$4-B45&gt;$D$5),"Accusé de réception à envoyer",IF(AND(K45="",$D$6&lt;&gt;"",$D$4-B45&gt;$D$6),"Réponse en retard","")))</f>
        <v/>
      </c>
    </row>
    <row r="46" customFormat="false" ht="30" hidden="false" customHeight="true" outlineLevel="0" collapsed="false">
      <c r="A46" s="20" t="n">
        <v>36</v>
      </c>
      <c r="B46" s="21"/>
      <c r="C46" s="22"/>
      <c r="D46" s="23"/>
      <c r="E46" s="23"/>
      <c r="F46" s="23"/>
      <c r="G46" s="23"/>
      <c r="H46" s="23"/>
      <c r="I46" s="21"/>
      <c r="J46" s="24" t="str">
        <f aca="false">IF(OR(B46="",I46=""),"",I46-B46)</f>
        <v/>
      </c>
      <c r="K46" s="21"/>
      <c r="L46" s="24" t="str">
        <f aca="false">IF(OR(B46="",K46=""),"",K46-B46)</f>
        <v/>
      </c>
      <c r="M46" s="23"/>
      <c r="N46" s="23"/>
      <c r="O46" s="23"/>
      <c r="P46" s="21"/>
      <c r="Q46" s="25" t="str">
        <f aca="false">IF(H46="","",IF(P46&lt;&gt;"","Clôturé",IF(OR(I46&lt;&gt;"",K46&lt;&gt;"",M46&lt;&gt;""),"En cours","À traiter")))</f>
        <v/>
      </c>
      <c r="R46" s="25" t="str">
        <f aca="false">IF(OR(H46="",P46&lt;&gt;""),"",IF(AND(C46="Réclamation",I46="",$D$5&lt;&gt;"",$D$4-B46&gt;$D$5),"Accusé de réception à envoyer",IF(AND(K46="",$D$6&lt;&gt;"",$D$4-B46&gt;$D$6),"Réponse en retard","")))</f>
        <v/>
      </c>
    </row>
    <row r="47" customFormat="false" ht="30" hidden="false" customHeight="true" outlineLevel="0" collapsed="false">
      <c r="A47" s="20" t="n">
        <v>37</v>
      </c>
      <c r="B47" s="21"/>
      <c r="C47" s="22"/>
      <c r="D47" s="23"/>
      <c r="E47" s="23"/>
      <c r="F47" s="23"/>
      <c r="G47" s="23"/>
      <c r="H47" s="23"/>
      <c r="I47" s="21"/>
      <c r="J47" s="24" t="str">
        <f aca="false">IF(OR(B47="",I47=""),"",I47-B47)</f>
        <v/>
      </c>
      <c r="K47" s="21"/>
      <c r="L47" s="24" t="str">
        <f aca="false">IF(OR(B47="",K47=""),"",K47-B47)</f>
        <v/>
      </c>
      <c r="M47" s="23"/>
      <c r="N47" s="23"/>
      <c r="O47" s="23"/>
      <c r="P47" s="21"/>
      <c r="Q47" s="25" t="str">
        <f aca="false">IF(H47="","",IF(P47&lt;&gt;"","Clôturé",IF(OR(I47&lt;&gt;"",K47&lt;&gt;"",M47&lt;&gt;""),"En cours","À traiter")))</f>
        <v/>
      </c>
      <c r="R47" s="25" t="str">
        <f aca="false">IF(OR(H47="",P47&lt;&gt;""),"",IF(AND(C47="Réclamation",I47="",$D$5&lt;&gt;"",$D$4-B47&gt;$D$5),"Accusé de réception à envoyer",IF(AND(K47="",$D$6&lt;&gt;"",$D$4-B47&gt;$D$6),"Réponse en retard","")))</f>
        <v/>
      </c>
    </row>
    <row r="48" customFormat="false" ht="30" hidden="false" customHeight="true" outlineLevel="0" collapsed="false">
      <c r="A48" s="20" t="n">
        <v>38</v>
      </c>
      <c r="B48" s="21"/>
      <c r="C48" s="22"/>
      <c r="D48" s="23"/>
      <c r="E48" s="23"/>
      <c r="F48" s="23"/>
      <c r="G48" s="23"/>
      <c r="H48" s="23"/>
      <c r="I48" s="21"/>
      <c r="J48" s="24" t="str">
        <f aca="false">IF(OR(B48="",I48=""),"",I48-B48)</f>
        <v/>
      </c>
      <c r="K48" s="21"/>
      <c r="L48" s="24" t="str">
        <f aca="false">IF(OR(B48="",K48=""),"",K48-B48)</f>
        <v/>
      </c>
      <c r="M48" s="23"/>
      <c r="N48" s="23"/>
      <c r="O48" s="23"/>
      <c r="P48" s="21"/>
      <c r="Q48" s="25" t="str">
        <f aca="false">IF(H48="","",IF(P48&lt;&gt;"","Clôturé",IF(OR(I48&lt;&gt;"",K48&lt;&gt;"",M48&lt;&gt;""),"En cours","À traiter")))</f>
        <v/>
      </c>
      <c r="R48" s="25" t="str">
        <f aca="false">IF(OR(H48="",P48&lt;&gt;""),"",IF(AND(C48="Réclamation",I48="",$D$5&lt;&gt;"",$D$4-B48&gt;$D$5),"Accusé de réception à envoyer",IF(AND(K48="",$D$6&lt;&gt;"",$D$4-B48&gt;$D$6),"Réponse en retard","")))</f>
        <v/>
      </c>
    </row>
    <row r="49" customFormat="false" ht="30" hidden="false" customHeight="true" outlineLevel="0" collapsed="false">
      <c r="A49" s="20" t="n">
        <v>39</v>
      </c>
      <c r="B49" s="21"/>
      <c r="C49" s="22"/>
      <c r="D49" s="23"/>
      <c r="E49" s="23"/>
      <c r="F49" s="23"/>
      <c r="G49" s="23"/>
      <c r="H49" s="23"/>
      <c r="I49" s="21"/>
      <c r="J49" s="24" t="str">
        <f aca="false">IF(OR(B49="",I49=""),"",I49-B49)</f>
        <v/>
      </c>
      <c r="K49" s="21"/>
      <c r="L49" s="24" t="str">
        <f aca="false">IF(OR(B49="",K49=""),"",K49-B49)</f>
        <v/>
      </c>
      <c r="M49" s="23"/>
      <c r="N49" s="23"/>
      <c r="O49" s="23"/>
      <c r="P49" s="21"/>
      <c r="Q49" s="25" t="str">
        <f aca="false">IF(H49="","",IF(P49&lt;&gt;"","Clôturé",IF(OR(I49&lt;&gt;"",K49&lt;&gt;"",M49&lt;&gt;""),"En cours","À traiter")))</f>
        <v/>
      </c>
      <c r="R49" s="25" t="str">
        <f aca="false">IF(OR(H49="",P49&lt;&gt;""),"",IF(AND(C49="Réclamation",I49="",$D$5&lt;&gt;"",$D$4-B49&gt;$D$5),"Accusé de réception à envoyer",IF(AND(K49="",$D$6&lt;&gt;"",$D$4-B49&gt;$D$6),"Réponse en retard","")))</f>
        <v/>
      </c>
    </row>
    <row r="50" customFormat="false" ht="30" hidden="false" customHeight="true" outlineLevel="0" collapsed="false">
      <c r="A50" s="20" t="n">
        <v>40</v>
      </c>
      <c r="B50" s="21"/>
      <c r="C50" s="22"/>
      <c r="D50" s="23"/>
      <c r="E50" s="23"/>
      <c r="F50" s="23"/>
      <c r="G50" s="23"/>
      <c r="H50" s="23"/>
      <c r="I50" s="21"/>
      <c r="J50" s="24" t="str">
        <f aca="false">IF(OR(B50="",I50=""),"",I50-B50)</f>
        <v/>
      </c>
      <c r="K50" s="21"/>
      <c r="L50" s="24" t="str">
        <f aca="false">IF(OR(B50="",K50=""),"",K50-B50)</f>
        <v/>
      </c>
      <c r="M50" s="23"/>
      <c r="N50" s="23"/>
      <c r="O50" s="23"/>
      <c r="P50" s="21"/>
      <c r="Q50" s="25" t="str">
        <f aca="false">IF(H50="","",IF(P50&lt;&gt;"","Clôturé",IF(OR(I50&lt;&gt;"",K50&lt;&gt;"",M50&lt;&gt;""),"En cours","À traiter")))</f>
        <v/>
      </c>
      <c r="R50" s="25" t="str">
        <f aca="false">IF(OR(H50="",P50&lt;&gt;""),"",IF(AND(C50="Réclamation",I50="",$D$5&lt;&gt;"",$D$4-B50&gt;$D$5),"Accusé de réception à envoyer",IF(AND(K50="",$D$6&lt;&gt;"",$D$4-B50&gt;$D$6),"Réponse en retard","")))</f>
        <v/>
      </c>
    </row>
    <row r="51" customFormat="false" ht="30" hidden="false" customHeight="true" outlineLevel="0" collapsed="false">
      <c r="A51" s="20" t="n">
        <v>41</v>
      </c>
      <c r="B51" s="21"/>
      <c r="C51" s="22"/>
      <c r="D51" s="23"/>
      <c r="E51" s="23"/>
      <c r="F51" s="23"/>
      <c r="G51" s="23"/>
      <c r="H51" s="23"/>
      <c r="I51" s="21"/>
      <c r="J51" s="24" t="str">
        <f aca="false">IF(OR(B51="",I51=""),"",I51-B51)</f>
        <v/>
      </c>
      <c r="K51" s="21"/>
      <c r="L51" s="24" t="str">
        <f aca="false">IF(OR(B51="",K51=""),"",K51-B51)</f>
        <v/>
      </c>
      <c r="M51" s="23"/>
      <c r="N51" s="23"/>
      <c r="O51" s="23"/>
      <c r="P51" s="21"/>
      <c r="Q51" s="25" t="str">
        <f aca="false">IF(H51="","",IF(P51&lt;&gt;"","Clôturé",IF(OR(I51&lt;&gt;"",K51&lt;&gt;"",M51&lt;&gt;""),"En cours","À traiter")))</f>
        <v/>
      </c>
      <c r="R51" s="25" t="str">
        <f aca="false">IF(OR(H51="",P51&lt;&gt;""),"",IF(AND(C51="Réclamation",I51="",$D$5&lt;&gt;"",$D$4-B51&gt;$D$5),"Accusé de réception à envoyer",IF(AND(K51="",$D$6&lt;&gt;"",$D$4-B51&gt;$D$6),"Réponse en retard","")))</f>
        <v/>
      </c>
    </row>
    <row r="52" customFormat="false" ht="30" hidden="false" customHeight="true" outlineLevel="0" collapsed="false">
      <c r="A52" s="20" t="n">
        <v>42</v>
      </c>
      <c r="B52" s="21"/>
      <c r="C52" s="22"/>
      <c r="D52" s="23"/>
      <c r="E52" s="23"/>
      <c r="F52" s="23"/>
      <c r="G52" s="23"/>
      <c r="H52" s="23"/>
      <c r="I52" s="21"/>
      <c r="J52" s="24" t="str">
        <f aca="false">IF(OR(B52="",I52=""),"",I52-B52)</f>
        <v/>
      </c>
      <c r="K52" s="21"/>
      <c r="L52" s="24" t="str">
        <f aca="false">IF(OR(B52="",K52=""),"",K52-B52)</f>
        <v/>
      </c>
      <c r="M52" s="23"/>
      <c r="N52" s="23"/>
      <c r="O52" s="23"/>
      <c r="P52" s="21"/>
      <c r="Q52" s="25" t="str">
        <f aca="false">IF(H52="","",IF(P52&lt;&gt;"","Clôturé",IF(OR(I52&lt;&gt;"",K52&lt;&gt;"",M52&lt;&gt;""),"En cours","À traiter")))</f>
        <v/>
      </c>
      <c r="R52" s="25" t="str">
        <f aca="false">IF(OR(H52="",P52&lt;&gt;""),"",IF(AND(C52="Réclamation",I52="",$D$5&lt;&gt;"",$D$4-B52&gt;$D$5),"Accusé de réception à envoyer",IF(AND(K52="",$D$6&lt;&gt;"",$D$4-B52&gt;$D$6),"Réponse en retard","")))</f>
        <v/>
      </c>
    </row>
    <row r="53" customFormat="false" ht="30" hidden="false" customHeight="true" outlineLevel="0" collapsed="false">
      <c r="A53" s="20" t="n">
        <v>43</v>
      </c>
      <c r="B53" s="21"/>
      <c r="C53" s="22"/>
      <c r="D53" s="23"/>
      <c r="E53" s="23"/>
      <c r="F53" s="23"/>
      <c r="G53" s="23"/>
      <c r="H53" s="23"/>
      <c r="I53" s="21"/>
      <c r="J53" s="24" t="str">
        <f aca="false">IF(OR(B53="",I53=""),"",I53-B53)</f>
        <v/>
      </c>
      <c r="K53" s="21"/>
      <c r="L53" s="24" t="str">
        <f aca="false">IF(OR(B53="",K53=""),"",K53-B53)</f>
        <v/>
      </c>
      <c r="M53" s="23"/>
      <c r="N53" s="23"/>
      <c r="O53" s="23"/>
      <c r="P53" s="21"/>
      <c r="Q53" s="25" t="str">
        <f aca="false">IF(H53="","",IF(P53&lt;&gt;"","Clôturé",IF(OR(I53&lt;&gt;"",K53&lt;&gt;"",M53&lt;&gt;""),"En cours","À traiter")))</f>
        <v/>
      </c>
      <c r="R53" s="25" t="str">
        <f aca="false">IF(OR(H53="",P53&lt;&gt;""),"",IF(AND(C53="Réclamation",I53="",$D$5&lt;&gt;"",$D$4-B53&gt;$D$5),"Accusé de réception à envoyer",IF(AND(K53="",$D$6&lt;&gt;"",$D$4-B53&gt;$D$6),"Réponse en retard","")))</f>
        <v/>
      </c>
    </row>
    <row r="54" customFormat="false" ht="30" hidden="false" customHeight="true" outlineLevel="0" collapsed="false">
      <c r="A54" s="20" t="n">
        <v>44</v>
      </c>
      <c r="B54" s="21"/>
      <c r="C54" s="22"/>
      <c r="D54" s="23"/>
      <c r="E54" s="23"/>
      <c r="F54" s="23"/>
      <c r="G54" s="23"/>
      <c r="H54" s="23"/>
      <c r="I54" s="21"/>
      <c r="J54" s="24" t="str">
        <f aca="false">IF(OR(B54="",I54=""),"",I54-B54)</f>
        <v/>
      </c>
      <c r="K54" s="21"/>
      <c r="L54" s="24" t="str">
        <f aca="false">IF(OR(B54="",K54=""),"",K54-B54)</f>
        <v/>
      </c>
      <c r="M54" s="23"/>
      <c r="N54" s="23"/>
      <c r="O54" s="23"/>
      <c r="P54" s="21"/>
      <c r="Q54" s="25" t="str">
        <f aca="false">IF(H54="","",IF(P54&lt;&gt;"","Clôturé",IF(OR(I54&lt;&gt;"",K54&lt;&gt;"",M54&lt;&gt;""),"En cours","À traiter")))</f>
        <v/>
      </c>
      <c r="R54" s="25" t="str">
        <f aca="false">IF(OR(H54="",P54&lt;&gt;""),"",IF(AND(C54="Réclamation",I54="",$D$5&lt;&gt;"",$D$4-B54&gt;$D$5),"Accusé de réception à envoyer",IF(AND(K54="",$D$6&lt;&gt;"",$D$4-B54&gt;$D$6),"Réponse en retard","")))</f>
        <v/>
      </c>
    </row>
    <row r="55" customFormat="false" ht="30" hidden="false" customHeight="true" outlineLevel="0" collapsed="false">
      <c r="A55" s="20" t="n">
        <v>45</v>
      </c>
      <c r="B55" s="21"/>
      <c r="C55" s="22"/>
      <c r="D55" s="23"/>
      <c r="E55" s="23"/>
      <c r="F55" s="23"/>
      <c r="G55" s="23"/>
      <c r="H55" s="23"/>
      <c r="I55" s="21"/>
      <c r="J55" s="24" t="str">
        <f aca="false">IF(OR(B55="",I55=""),"",I55-B55)</f>
        <v/>
      </c>
      <c r="K55" s="21"/>
      <c r="L55" s="24" t="str">
        <f aca="false">IF(OR(B55="",K55=""),"",K55-B55)</f>
        <v/>
      </c>
      <c r="M55" s="23"/>
      <c r="N55" s="23"/>
      <c r="O55" s="23"/>
      <c r="P55" s="21"/>
      <c r="Q55" s="25" t="str">
        <f aca="false">IF(H55="","",IF(P55&lt;&gt;"","Clôturé",IF(OR(I55&lt;&gt;"",K55&lt;&gt;"",M55&lt;&gt;""),"En cours","À traiter")))</f>
        <v/>
      </c>
      <c r="R55" s="25" t="str">
        <f aca="false">IF(OR(H55="",P55&lt;&gt;""),"",IF(AND(C55="Réclamation",I55="",$D$5&lt;&gt;"",$D$4-B55&gt;$D$5),"Accusé de réception à envoyer",IF(AND(K55="",$D$6&lt;&gt;"",$D$4-B55&gt;$D$6),"Réponse en retard","")))</f>
        <v/>
      </c>
    </row>
    <row r="56" customFormat="false" ht="30" hidden="false" customHeight="true" outlineLevel="0" collapsed="false">
      <c r="A56" s="20" t="n">
        <v>46</v>
      </c>
      <c r="B56" s="21"/>
      <c r="C56" s="22"/>
      <c r="D56" s="23"/>
      <c r="E56" s="23"/>
      <c r="F56" s="23"/>
      <c r="G56" s="23"/>
      <c r="H56" s="23"/>
      <c r="I56" s="21"/>
      <c r="J56" s="24" t="str">
        <f aca="false">IF(OR(B56="",I56=""),"",I56-B56)</f>
        <v/>
      </c>
      <c r="K56" s="21"/>
      <c r="L56" s="24" t="str">
        <f aca="false">IF(OR(B56="",K56=""),"",K56-B56)</f>
        <v/>
      </c>
      <c r="M56" s="23"/>
      <c r="N56" s="23"/>
      <c r="O56" s="23"/>
      <c r="P56" s="21"/>
      <c r="Q56" s="25" t="str">
        <f aca="false">IF(H56="","",IF(P56&lt;&gt;"","Clôturé",IF(OR(I56&lt;&gt;"",K56&lt;&gt;"",M56&lt;&gt;""),"En cours","À traiter")))</f>
        <v/>
      </c>
      <c r="R56" s="25" t="str">
        <f aca="false">IF(OR(H56="",P56&lt;&gt;""),"",IF(AND(C56="Réclamation",I56="",$D$5&lt;&gt;"",$D$4-B56&gt;$D$5),"Accusé de réception à envoyer",IF(AND(K56="",$D$6&lt;&gt;"",$D$4-B56&gt;$D$6),"Réponse en retard","")))</f>
        <v/>
      </c>
    </row>
    <row r="57" customFormat="false" ht="30" hidden="false" customHeight="true" outlineLevel="0" collapsed="false">
      <c r="A57" s="20" t="n">
        <v>47</v>
      </c>
      <c r="B57" s="21"/>
      <c r="C57" s="22"/>
      <c r="D57" s="23"/>
      <c r="E57" s="23"/>
      <c r="F57" s="23"/>
      <c r="G57" s="23"/>
      <c r="H57" s="23"/>
      <c r="I57" s="21"/>
      <c r="J57" s="24" t="str">
        <f aca="false">IF(OR(B57="",I57=""),"",I57-B57)</f>
        <v/>
      </c>
      <c r="K57" s="21"/>
      <c r="L57" s="24" t="str">
        <f aca="false">IF(OR(B57="",K57=""),"",K57-B57)</f>
        <v/>
      </c>
      <c r="M57" s="23"/>
      <c r="N57" s="23"/>
      <c r="O57" s="23"/>
      <c r="P57" s="21"/>
      <c r="Q57" s="25" t="str">
        <f aca="false">IF(H57="","",IF(P57&lt;&gt;"","Clôturé",IF(OR(I57&lt;&gt;"",K57&lt;&gt;"",M57&lt;&gt;""),"En cours","À traiter")))</f>
        <v/>
      </c>
      <c r="R57" s="25" t="str">
        <f aca="false">IF(OR(H57="",P57&lt;&gt;""),"",IF(AND(C57="Réclamation",I57="",$D$5&lt;&gt;"",$D$4-B57&gt;$D$5),"Accusé de réception à envoyer",IF(AND(K57="",$D$6&lt;&gt;"",$D$4-B57&gt;$D$6),"Réponse en retard","")))</f>
        <v/>
      </c>
    </row>
    <row r="58" customFormat="false" ht="30" hidden="false" customHeight="true" outlineLevel="0" collapsed="false">
      <c r="A58" s="20" t="n">
        <v>48</v>
      </c>
      <c r="B58" s="21"/>
      <c r="C58" s="22"/>
      <c r="D58" s="23"/>
      <c r="E58" s="23"/>
      <c r="F58" s="23"/>
      <c r="G58" s="23"/>
      <c r="H58" s="23"/>
      <c r="I58" s="21"/>
      <c r="J58" s="24" t="str">
        <f aca="false">IF(OR(B58="",I58=""),"",I58-B58)</f>
        <v/>
      </c>
      <c r="K58" s="21"/>
      <c r="L58" s="24" t="str">
        <f aca="false">IF(OR(B58="",K58=""),"",K58-B58)</f>
        <v/>
      </c>
      <c r="M58" s="23"/>
      <c r="N58" s="23"/>
      <c r="O58" s="23"/>
      <c r="P58" s="21"/>
      <c r="Q58" s="25" t="str">
        <f aca="false">IF(H58="","",IF(P58&lt;&gt;"","Clôturé",IF(OR(I58&lt;&gt;"",K58&lt;&gt;"",M58&lt;&gt;""),"En cours","À traiter")))</f>
        <v/>
      </c>
      <c r="R58" s="25" t="str">
        <f aca="false">IF(OR(H58="",P58&lt;&gt;""),"",IF(AND(C58="Réclamation",I58="",$D$5&lt;&gt;"",$D$4-B58&gt;$D$5),"Accusé de réception à envoyer",IF(AND(K58="",$D$6&lt;&gt;"",$D$4-B58&gt;$D$6),"Réponse en retard","")))</f>
        <v/>
      </c>
    </row>
    <row r="59" customFormat="false" ht="30" hidden="false" customHeight="true" outlineLevel="0" collapsed="false">
      <c r="A59" s="20" t="n">
        <v>49</v>
      </c>
      <c r="B59" s="21"/>
      <c r="C59" s="22"/>
      <c r="D59" s="23"/>
      <c r="E59" s="23"/>
      <c r="F59" s="23"/>
      <c r="G59" s="23"/>
      <c r="H59" s="23"/>
      <c r="I59" s="21"/>
      <c r="J59" s="24" t="str">
        <f aca="false">IF(OR(B59="",I59=""),"",I59-B59)</f>
        <v/>
      </c>
      <c r="K59" s="21"/>
      <c r="L59" s="24" t="str">
        <f aca="false">IF(OR(B59="",K59=""),"",K59-B59)</f>
        <v/>
      </c>
      <c r="M59" s="23"/>
      <c r="N59" s="23"/>
      <c r="O59" s="23"/>
      <c r="P59" s="21"/>
      <c r="Q59" s="25" t="str">
        <f aca="false">IF(H59="","",IF(P59&lt;&gt;"","Clôturé",IF(OR(I59&lt;&gt;"",K59&lt;&gt;"",M59&lt;&gt;""),"En cours","À traiter")))</f>
        <v/>
      </c>
      <c r="R59" s="25" t="str">
        <f aca="false">IF(OR(H59="",P59&lt;&gt;""),"",IF(AND(C59="Réclamation",I59="",$D$5&lt;&gt;"",$D$4-B59&gt;$D$5),"Accusé de réception à envoyer",IF(AND(K59="",$D$6&lt;&gt;"",$D$4-B59&gt;$D$6),"Réponse en retard","")))</f>
        <v/>
      </c>
    </row>
    <row r="60" customFormat="false" ht="30" hidden="false" customHeight="true" outlineLevel="0" collapsed="false">
      <c r="A60" s="20" t="n">
        <v>50</v>
      </c>
      <c r="B60" s="21"/>
      <c r="C60" s="22"/>
      <c r="D60" s="23"/>
      <c r="E60" s="23"/>
      <c r="F60" s="23"/>
      <c r="G60" s="23"/>
      <c r="H60" s="23"/>
      <c r="I60" s="21"/>
      <c r="J60" s="24" t="str">
        <f aca="false">IF(OR(B60="",I60=""),"",I60-B60)</f>
        <v/>
      </c>
      <c r="K60" s="21"/>
      <c r="L60" s="24" t="str">
        <f aca="false">IF(OR(B60="",K60=""),"",K60-B60)</f>
        <v/>
      </c>
      <c r="M60" s="23"/>
      <c r="N60" s="23"/>
      <c r="O60" s="23"/>
      <c r="P60" s="21"/>
      <c r="Q60" s="25" t="str">
        <f aca="false">IF(H60="","",IF(P60&lt;&gt;"","Clôturé",IF(OR(I60&lt;&gt;"",K60&lt;&gt;"",M60&lt;&gt;""),"En cours","À traiter")))</f>
        <v/>
      </c>
      <c r="R60" s="25" t="str">
        <f aca="false">IF(OR(H60="",P60&lt;&gt;""),"",IF(AND(C60="Réclamation",I60="",$D$5&lt;&gt;"",$D$4-B60&gt;$D$5),"Accusé de réception à envoyer",IF(AND(K60="",$D$6&lt;&gt;"",$D$4-B60&gt;$D$6),"Réponse en retard","")))</f>
        <v/>
      </c>
    </row>
    <row r="61" customFormat="false" ht="30" hidden="false" customHeight="true" outlineLevel="0" collapsed="false">
      <c r="A61" s="20" t="n">
        <v>51</v>
      </c>
      <c r="B61" s="21"/>
      <c r="C61" s="22"/>
      <c r="D61" s="23"/>
      <c r="E61" s="23"/>
      <c r="F61" s="23"/>
      <c r="G61" s="23"/>
      <c r="H61" s="23"/>
      <c r="I61" s="21"/>
      <c r="J61" s="24" t="str">
        <f aca="false">IF(OR(B61="",I61=""),"",I61-B61)</f>
        <v/>
      </c>
      <c r="K61" s="21"/>
      <c r="L61" s="24" t="str">
        <f aca="false">IF(OR(B61="",K61=""),"",K61-B61)</f>
        <v/>
      </c>
      <c r="M61" s="23"/>
      <c r="N61" s="23"/>
      <c r="O61" s="23"/>
      <c r="P61" s="21"/>
      <c r="Q61" s="25" t="str">
        <f aca="false">IF(H61="","",IF(P61&lt;&gt;"","Clôturé",IF(OR(I61&lt;&gt;"",K61&lt;&gt;"",M61&lt;&gt;""),"En cours","À traiter")))</f>
        <v/>
      </c>
      <c r="R61" s="25" t="str">
        <f aca="false">IF(OR(H61="",P61&lt;&gt;""),"",IF(AND(C61="Réclamation",I61="",$D$5&lt;&gt;"",$D$4-B61&gt;$D$5),"Accusé de réception à envoyer",IF(AND(K61="",$D$6&lt;&gt;"",$D$4-B61&gt;$D$6),"Réponse en retard","")))</f>
        <v/>
      </c>
    </row>
    <row r="62" customFormat="false" ht="30" hidden="false" customHeight="true" outlineLevel="0" collapsed="false">
      <c r="A62" s="20" t="n">
        <v>52</v>
      </c>
      <c r="B62" s="21"/>
      <c r="C62" s="22"/>
      <c r="D62" s="23"/>
      <c r="E62" s="23"/>
      <c r="F62" s="23"/>
      <c r="G62" s="23"/>
      <c r="H62" s="23"/>
      <c r="I62" s="21"/>
      <c r="J62" s="24" t="str">
        <f aca="false">IF(OR(B62="",I62=""),"",I62-B62)</f>
        <v/>
      </c>
      <c r="K62" s="21"/>
      <c r="L62" s="24" t="str">
        <f aca="false">IF(OR(B62="",K62=""),"",K62-B62)</f>
        <v/>
      </c>
      <c r="M62" s="23"/>
      <c r="N62" s="23"/>
      <c r="O62" s="23"/>
      <c r="P62" s="21"/>
      <c r="Q62" s="25" t="str">
        <f aca="false">IF(H62="","",IF(P62&lt;&gt;"","Clôturé",IF(OR(I62&lt;&gt;"",K62&lt;&gt;"",M62&lt;&gt;""),"En cours","À traiter")))</f>
        <v/>
      </c>
      <c r="R62" s="25" t="str">
        <f aca="false">IF(OR(H62="",P62&lt;&gt;""),"",IF(AND(C62="Réclamation",I62="",$D$5&lt;&gt;"",$D$4-B62&gt;$D$5),"Accusé de réception à envoyer",IF(AND(K62="",$D$6&lt;&gt;"",$D$4-B62&gt;$D$6),"Réponse en retard","")))</f>
        <v/>
      </c>
    </row>
    <row r="63" customFormat="false" ht="30" hidden="false" customHeight="true" outlineLevel="0" collapsed="false">
      <c r="A63" s="20" t="n">
        <v>53</v>
      </c>
      <c r="B63" s="21"/>
      <c r="C63" s="22"/>
      <c r="D63" s="23"/>
      <c r="E63" s="23"/>
      <c r="F63" s="23"/>
      <c r="G63" s="23"/>
      <c r="H63" s="23"/>
      <c r="I63" s="21"/>
      <c r="J63" s="24" t="str">
        <f aca="false">IF(OR(B63="",I63=""),"",I63-B63)</f>
        <v/>
      </c>
      <c r="K63" s="21"/>
      <c r="L63" s="24" t="str">
        <f aca="false">IF(OR(B63="",K63=""),"",K63-B63)</f>
        <v/>
      </c>
      <c r="M63" s="23"/>
      <c r="N63" s="23"/>
      <c r="O63" s="23"/>
      <c r="P63" s="21"/>
      <c r="Q63" s="25" t="str">
        <f aca="false">IF(H63="","",IF(P63&lt;&gt;"","Clôturé",IF(OR(I63&lt;&gt;"",K63&lt;&gt;"",M63&lt;&gt;""),"En cours","À traiter")))</f>
        <v/>
      </c>
      <c r="R63" s="25" t="str">
        <f aca="false">IF(OR(H63="",P63&lt;&gt;""),"",IF(AND(C63="Réclamation",I63="",$D$5&lt;&gt;"",$D$4-B63&gt;$D$5),"Accusé de réception à envoyer",IF(AND(K63="",$D$6&lt;&gt;"",$D$4-B63&gt;$D$6),"Réponse en retard","")))</f>
        <v/>
      </c>
    </row>
    <row r="64" customFormat="false" ht="30" hidden="false" customHeight="true" outlineLevel="0" collapsed="false">
      <c r="A64" s="20" t="n">
        <v>54</v>
      </c>
      <c r="B64" s="21"/>
      <c r="C64" s="22"/>
      <c r="D64" s="23"/>
      <c r="E64" s="23"/>
      <c r="F64" s="23"/>
      <c r="G64" s="23"/>
      <c r="H64" s="23"/>
      <c r="I64" s="21"/>
      <c r="J64" s="24" t="str">
        <f aca="false">IF(OR(B64="",I64=""),"",I64-B64)</f>
        <v/>
      </c>
      <c r="K64" s="21"/>
      <c r="L64" s="24" t="str">
        <f aca="false">IF(OR(B64="",K64=""),"",K64-B64)</f>
        <v/>
      </c>
      <c r="M64" s="23"/>
      <c r="N64" s="23"/>
      <c r="O64" s="23"/>
      <c r="P64" s="21"/>
      <c r="Q64" s="25" t="str">
        <f aca="false">IF(H64="","",IF(P64&lt;&gt;"","Clôturé",IF(OR(I64&lt;&gt;"",K64&lt;&gt;"",M64&lt;&gt;""),"En cours","À traiter")))</f>
        <v/>
      </c>
      <c r="R64" s="25" t="str">
        <f aca="false">IF(OR(H64="",P64&lt;&gt;""),"",IF(AND(C64="Réclamation",I64="",$D$5&lt;&gt;"",$D$4-B64&gt;$D$5),"Accusé de réception à envoyer",IF(AND(K64="",$D$6&lt;&gt;"",$D$4-B64&gt;$D$6),"Réponse en retard","")))</f>
        <v/>
      </c>
    </row>
    <row r="65" customFormat="false" ht="30" hidden="false" customHeight="true" outlineLevel="0" collapsed="false">
      <c r="A65" s="20" t="n">
        <v>55</v>
      </c>
      <c r="B65" s="21"/>
      <c r="C65" s="22"/>
      <c r="D65" s="23"/>
      <c r="E65" s="23"/>
      <c r="F65" s="23"/>
      <c r="G65" s="23"/>
      <c r="H65" s="23"/>
      <c r="I65" s="21"/>
      <c r="J65" s="24" t="str">
        <f aca="false">IF(OR(B65="",I65=""),"",I65-B65)</f>
        <v/>
      </c>
      <c r="K65" s="21"/>
      <c r="L65" s="24" t="str">
        <f aca="false">IF(OR(B65="",K65=""),"",K65-B65)</f>
        <v/>
      </c>
      <c r="M65" s="23"/>
      <c r="N65" s="23"/>
      <c r="O65" s="23"/>
      <c r="P65" s="21"/>
      <c r="Q65" s="25" t="str">
        <f aca="false">IF(H65="","",IF(P65&lt;&gt;"","Clôturé",IF(OR(I65&lt;&gt;"",K65&lt;&gt;"",M65&lt;&gt;""),"En cours","À traiter")))</f>
        <v/>
      </c>
      <c r="R65" s="25" t="str">
        <f aca="false">IF(OR(H65="",P65&lt;&gt;""),"",IF(AND(C65="Réclamation",I65="",$D$5&lt;&gt;"",$D$4-B65&gt;$D$5),"Accusé de réception à envoyer",IF(AND(K65="",$D$6&lt;&gt;"",$D$4-B65&gt;$D$6),"Réponse en retard","")))</f>
        <v/>
      </c>
    </row>
    <row r="66" customFormat="false" ht="30" hidden="false" customHeight="true" outlineLevel="0" collapsed="false">
      <c r="A66" s="20" t="n">
        <v>56</v>
      </c>
      <c r="B66" s="21"/>
      <c r="C66" s="22"/>
      <c r="D66" s="23"/>
      <c r="E66" s="23"/>
      <c r="F66" s="23"/>
      <c r="G66" s="23"/>
      <c r="H66" s="23"/>
      <c r="I66" s="21"/>
      <c r="J66" s="24" t="str">
        <f aca="false">IF(OR(B66="",I66=""),"",I66-B66)</f>
        <v/>
      </c>
      <c r="K66" s="21"/>
      <c r="L66" s="24" t="str">
        <f aca="false">IF(OR(B66="",K66=""),"",K66-B66)</f>
        <v/>
      </c>
      <c r="M66" s="23"/>
      <c r="N66" s="23"/>
      <c r="O66" s="23"/>
      <c r="P66" s="21"/>
      <c r="Q66" s="25" t="str">
        <f aca="false">IF(H66="","",IF(P66&lt;&gt;"","Clôturé",IF(OR(I66&lt;&gt;"",K66&lt;&gt;"",M66&lt;&gt;""),"En cours","À traiter")))</f>
        <v/>
      </c>
      <c r="R66" s="25" t="str">
        <f aca="false">IF(OR(H66="",P66&lt;&gt;""),"",IF(AND(C66="Réclamation",I66="",$D$5&lt;&gt;"",$D$4-B66&gt;$D$5),"Accusé de réception à envoyer",IF(AND(K66="",$D$6&lt;&gt;"",$D$4-B66&gt;$D$6),"Réponse en retard","")))</f>
        <v/>
      </c>
    </row>
    <row r="67" customFormat="false" ht="30" hidden="false" customHeight="true" outlineLevel="0" collapsed="false">
      <c r="A67" s="20" t="n">
        <v>57</v>
      </c>
      <c r="B67" s="21"/>
      <c r="C67" s="22"/>
      <c r="D67" s="23"/>
      <c r="E67" s="23"/>
      <c r="F67" s="23"/>
      <c r="G67" s="23"/>
      <c r="H67" s="23"/>
      <c r="I67" s="21"/>
      <c r="J67" s="24" t="str">
        <f aca="false">IF(OR(B67="",I67=""),"",I67-B67)</f>
        <v/>
      </c>
      <c r="K67" s="21"/>
      <c r="L67" s="24" t="str">
        <f aca="false">IF(OR(B67="",K67=""),"",K67-B67)</f>
        <v/>
      </c>
      <c r="M67" s="23"/>
      <c r="N67" s="23"/>
      <c r="O67" s="23"/>
      <c r="P67" s="21"/>
      <c r="Q67" s="25" t="str">
        <f aca="false">IF(H67="","",IF(P67&lt;&gt;"","Clôturé",IF(OR(I67&lt;&gt;"",K67&lt;&gt;"",M67&lt;&gt;""),"En cours","À traiter")))</f>
        <v/>
      </c>
      <c r="R67" s="25" t="str">
        <f aca="false">IF(OR(H67="",P67&lt;&gt;""),"",IF(AND(C67="Réclamation",I67="",$D$5&lt;&gt;"",$D$4-B67&gt;$D$5),"Accusé de réception à envoyer",IF(AND(K67="",$D$6&lt;&gt;"",$D$4-B67&gt;$D$6),"Réponse en retard","")))</f>
        <v/>
      </c>
    </row>
    <row r="68" customFormat="false" ht="30" hidden="false" customHeight="true" outlineLevel="0" collapsed="false">
      <c r="A68" s="20" t="n">
        <v>58</v>
      </c>
      <c r="B68" s="21"/>
      <c r="C68" s="22"/>
      <c r="D68" s="23"/>
      <c r="E68" s="23"/>
      <c r="F68" s="23"/>
      <c r="G68" s="23"/>
      <c r="H68" s="23"/>
      <c r="I68" s="21"/>
      <c r="J68" s="24" t="str">
        <f aca="false">IF(OR(B68="",I68=""),"",I68-B68)</f>
        <v/>
      </c>
      <c r="K68" s="21"/>
      <c r="L68" s="24" t="str">
        <f aca="false">IF(OR(B68="",K68=""),"",K68-B68)</f>
        <v/>
      </c>
      <c r="M68" s="23"/>
      <c r="N68" s="23"/>
      <c r="O68" s="23"/>
      <c r="P68" s="21"/>
      <c r="Q68" s="25" t="str">
        <f aca="false">IF(H68="","",IF(P68&lt;&gt;"","Clôturé",IF(OR(I68&lt;&gt;"",K68&lt;&gt;"",M68&lt;&gt;""),"En cours","À traiter")))</f>
        <v/>
      </c>
      <c r="R68" s="25" t="str">
        <f aca="false">IF(OR(H68="",P68&lt;&gt;""),"",IF(AND(C68="Réclamation",I68="",$D$5&lt;&gt;"",$D$4-B68&gt;$D$5),"Accusé de réception à envoyer",IF(AND(K68="",$D$6&lt;&gt;"",$D$4-B68&gt;$D$6),"Réponse en retard","")))</f>
        <v/>
      </c>
    </row>
    <row r="69" customFormat="false" ht="30" hidden="false" customHeight="true" outlineLevel="0" collapsed="false">
      <c r="A69" s="20" t="n">
        <v>59</v>
      </c>
      <c r="B69" s="21"/>
      <c r="C69" s="22"/>
      <c r="D69" s="23"/>
      <c r="E69" s="23"/>
      <c r="F69" s="23"/>
      <c r="G69" s="23"/>
      <c r="H69" s="23"/>
      <c r="I69" s="21"/>
      <c r="J69" s="24" t="str">
        <f aca="false">IF(OR(B69="",I69=""),"",I69-B69)</f>
        <v/>
      </c>
      <c r="K69" s="21"/>
      <c r="L69" s="24" t="str">
        <f aca="false">IF(OR(B69="",K69=""),"",K69-B69)</f>
        <v/>
      </c>
      <c r="M69" s="23"/>
      <c r="N69" s="23"/>
      <c r="O69" s="23"/>
      <c r="P69" s="21"/>
      <c r="Q69" s="25" t="str">
        <f aca="false">IF(H69="","",IF(P69&lt;&gt;"","Clôturé",IF(OR(I69&lt;&gt;"",K69&lt;&gt;"",M69&lt;&gt;""),"En cours","À traiter")))</f>
        <v/>
      </c>
      <c r="R69" s="25" t="str">
        <f aca="false">IF(OR(H69="",P69&lt;&gt;""),"",IF(AND(C69="Réclamation",I69="",$D$5&lt;&gt;"",$D$4-B69&gt;$D$5),"Accusé de réception à envoyer",IF(AND(K69="",$D$6&lt;&gt;"",$D$4-B69&gt;$D$6),"Réponse en retard","")))</f>
        <v/>
      </c>
    </row>
    <row r="70" customFormat="false" ht="30" hidden="false" customHeight="true" outlineLevel="0" collapsed="false">
      <c r="A70" s="20" t="n">
        <v>60</v>
      </c>
      <c r="B70" s="21"/>
      <c r="C70" s="22"/>
      <c r="D70" s="23"/>
      <c r="E70" s="23"/>
      <c r="F70" s="23"/>
      <c r="G70" s="23"/>
      <c r="H70" s="23"/>
      <c r="I70" s="21"/>
      <c r="J70" s="24" t="str">
        <f aca="false">IF(OR(B70="",I70=""),"",I70-B70)</f>
        <v/>
      </c>
      <c r="K70" s="21"/>
      <c r="L70" s="24" t="str">
        <f aca="false">IF(OR(B70="",K70=""),"",K70-B70)</f>
        <v/>
      </c>
      <c r="M70" s="23"/>
      <c r="N70" s="23"/>
      <c r="O70" s="23"/>
      <c r="P70" s="21"/>
      <c r="Q70" s="25" t="str">
        <f aca="false">IF(H70="","",IF(P70&lt;&gt;"","Clôturé",IF(OR(I70&lt;&gt;"",K70&lt;&gt;"",M70&lt;&gt;""),"En cours","À traiter")))</f>
        <v/>
      </c>
      <c r="R70" s="25" t="str">
        <f aca="false">IF(OR(H70="",P70&lt;&gt;""),"",IF(AND(C70="Réclamation",I70="",$D$5&lt;&gt;"",$D$4-B70&gt;$D$5),"Accusé de réception à envoyer",IF(AND(K70="",$D$6&lt;&gt;"",$D$4-B70&gt;$D$6),"Réponse en retard","")))</f>
        <v/>
      </c>
    </row>
  </sheetData>
  <mergeCells count="15">
    <mergeCell ref="A4:C4"/>
    <mergeCell ref="D4:E4"/>
    <mergeCell ref="J4:O8"/>
    <mergeCell ref="A5:C5"/>
    <mergeCell ref="D5:E5"/>
    <mergeCell ref="A6:C6"/>
    <mergeCell ref="D6:E6"/>
    <mergeCell ref="A7:C7"/>
    <mergeCell ref="D7:E7"/>
    <mergeCell ref="A8:C8"/>
    <mergeCell ref="D8:E8"/>
    <mergeCell ref="A9:H9"/>
    <mergeCell ref="I9:L9"/>
    <mergeCell ref="M9:O9"/>
    <mergeCell ref="P9:R9"/>
  </mergeCells>
  <conditionalFormatting sqref="C11:C70">
    <cfRule type="expression" priority="2" aboveAverage="0" equalAverage="0" bottom="0" percent="0" rank="0" text="" dxfId="0">
      <formula>$C11="Réclamation"</formula>
    </cfRule>
    <cfRule type="expression" priority="3" aboveAverage="0" equalAverage="0" bottom="0" percent="0" rank="0" text="" dxfId="1">
      <formula>$C11="Difficulté"</formula>
    </cfRule>
    <cfRule type="expression" priority="4" aboveAverage="0" equalAverage="0" bottom="0" percent="0" rank="0" text="" dxfId="2">
      <formula>$C11="Aléa"</formula>
    </cfRule>
    <cfRule type="expression" priority="5" aboveAverage="0" equalAverage="0" bottom="0" percent="0" rank="0" text="" dxfId="3">
      <formula>AND($H11&lt;&gt;"",$C11="")</formula>
    </cfRule>
  </conditionalFormatting>
  <conditionalFormatting sqref="Q11:Q70">
    <cfRule type="expression" priority="6" aboveAverage="0" equalAverage="0" bottom="0" percent="0" rank="0" text="" dxfId="4">
      <formula>$Q11="Clôturé"</formula>
    </cfRule>
    <cfRule type="expression" priority="7" aboveAverage="0" equalAverage="0" bottom="0" percent="0" rank="0" text="" dxfId="5">
      <formula>$Q11="À traiter"</formula>
    </cfRule>
  </conditionalFormatting>
  <conditionalFormatting sqref="R11:R70">
    <cfRule type="expression" priority="8" aboveAverage="0" equalAverage="0" bottom="0" percent="0" rank="0" text="" dxfId="0">
      <formula>$R11&lt;&gt;""</formula>
    </cfRule>
  </conditionalFormatting>
  <conditionalFormatting sqref="J11:J70">
    <cfRule type="expression" priority="9" aboveAverage="0" equalAverage="0" bottom="0" percent="0" rank="0" text="" dxfId="0">
      <formula>AND($J11&lt;&gt;"",$D$5&lt;&gt;"",$J11&gt;$D$5)</formula>
    </cfRule>
  </conditionalFormatting>
  <conditionalFormatting sqref="L11:L70">
    <cfRule type="expression" priority="10" aboveAverage="0" equalAverage="0" bottom="0" percent="0" rank="0" text="" dxfId="0">
      <formula>AND($L11&lt;&gt;"",$D$6&lt;&gt;"",$L11&gt;$D$6)</formula>
    </cfRule>
  </conditionalFormatting>
  <conditionalFormatting sqref="N11:N70">
    <cfRule type="expression" priority="11" aboveAverage="0" equalAverage="0" bottom="0" percent="0" rank="0" text="" dxfId="3">
      <formula>AND($P11&lt;&gt;"",$N11="")</formula>
    </cfRule>
  </conditionalFormatting>
  <dataValidations count="4">
    <dataValidation allowBlank="true" errorStyle="stop" operator="between" showDropDown="false" showErrorMessage="false" showInputMessage="false" sqref="C11:C70" type="list">
      <formula1>Listes!$A$4:$A$6</formula1>
      <formula2>0</formula2>
    </dataValidation>
    <dataValidation allowBlank="true" errorStyle="stop" operator="between" showDropDown="false" showErrorMessage="false" showInputMessage="false" sqref="D11:D70" type="list">
      <formula1>Listes!$B$4:$B$9</formula1>
      <formula2>0</formula2>
    </dataValidation>
    <dataValidation allowBlank="true" errorStyle="stop" operator="between" showDropDown="false" showErrorMessage="false" showInputMessage="false" sqref="E11:E70" type="list">
      <formula1>Listes!$C$4:$C$9</formula1>
      <formula2>0</formula2>
    </dataValidation>
    <dataValidation allowBlank="true" errorStyle="stop" operator="between" showDropDown="false" showErrorMessage="false" showInputMessage="false" sqref="G11:G70" type="list">
      <formula1>Listes!$D$4:$D$11</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8" min="3" style="0" width="13"/>
  </cols>
  <sheetData>
    <row r="1" customFormat="false" ht="21.75" hidden="false" customHeight="true" outlineLevel="0" collapsed="false">
      <c r="A1" s="1" t="s">
        <v>63</v>
      </c>
      <c r="B1" s="2"/>
      <c r="C1" s="2"/>
      <c r="D1" s="2"/>
      <c r="E1" s="2"/>
      <c r="F1" s="2"/>
      <c r="G1" s="2"/>
      <c r="H1" s="2"/>
    </row>
    <row r="2" customFormat="false" ht="25.5" hidden="false" customHeight="true" outlineLevel="0" collapsed="false">
      <c r="A2" s="3" t="s">
        <v>64</v>
      </c>
    </row>
    <row r="3" customFormat="false" ht="15" hidden="false" customHeight="false" outlineLevel="0" collapsed="false">
      <c r="A3" s="10" t="s">
        <v>65</v>
      </c>
    </row>
    <row r="4" customFormat="false" ht="19.5" hidden="false" customHeight="true" outlineLevel="0" collapsed="false">
      <c r="B4" s="11" t="s">
        <v>66</v>
      </c>
      <c r="C4" s="26" t="n">
        <f aca="false">Registre!$D$4</f>
        <v>46317</v>
      </c>
    </row>
    <row r="5" customFormat="false" ht="19.5" hidden="false" customHeight="true" outlineLevel="0" collapsed="false">
      <c r="B5" s="11" t="s">
        <v>67</v>
      </c>
      <c r="C5" s="27" t="str">
        <f aca="false">IF(Registre!$D$5="","À renseigner",Registre!$D$5)</f>
        <v>À renseigner</v>
      </c>
    </row>
    <row r="6" customFormat="false" ht="19.5" hidden="false" customHeight="true" outlineLevel="0" collapsed="false">
      <c r="B6" s="11" t="s">
        <v>68</v>
      </c>
      <c r="C6" s="27" t="str">
        <f aca="false">IF(Registre!$D$6="","À renseigner",Registre!$D$6)</f>
        <v>À renseigner</v>
      </c>
    </row>
    <row r="8" customFormat="false" ht="19.5" hidden="false" customHeight="true" outlineLevel="0" collapsed="false">
      <c r="B8" s="17" t="s">
        <v>69</v>
      </c>
      <c r="C8" s="17"/>
      <c r="D8" s="17"/>
      <c r="E8" s="17"/>
      <c r="F8" s="17"/>
      <c r="G8" s="17"/>
      <c r="H8" s="17"/>
    </row>
    <row r="9" customFormat="false" ht="21.75" hidden="false" customHeight="true" outlineLevel="0" collapsed="false">
      <c r="B9" s="19" t="s">
        <v>70</v>
      </c>
      <c r="C9" s="19" t="s">
        <v>71</v>
      </c>
      <c r="D9" s="19" t="s">
        <v>72</v>
      </c>
      <c r="E9" s="19" t="s">
        <v>73</v>
      </c>
      <c r="F9" s="19"/>
      <c r="G9" s="19"/>
      <c r="H9" s="19"/>
    </row>
    <row r="10" customFormat="false" ht="19.5" hidden="false" customHeight="true" outlineLevel="0" collapsed="false">
      <c r="B10" s="11" t="s">
        <v>31</v>
      </c>
      <c r="C10" s="13" t="n">
        <f aca="false">COUNTA(Registre!$H$11:$H$70)</f>
        <v>0</v>
      </c>
      <c r="D10" s="28"/>
      <c r="E10" s="29"/>
      <c r="F10" s="29"/>
      <c r="G10" s="29"/>
      <c r="H10" s="29"/>
    </row>
    <row r="11" customFormat="false" ht="19.5" hidden="false" customHeight="true" outlineLevel="0" collapsed="false">
      <c r="B11" s="11" t="s">
        <v>74</v>
      </c>
      <c r="C11" s="13" t="n">
        <f aca="false">COUNTIFS(Registre!$H$11:$H$70,"&lt;&gt;",Registre!$C$11:$C$70,"Réclamation")</f>
        <v>0</v>
      </c>
      <c r="D11" s="28" t="str">
        <f aca="false">IF($C$10=0,"",C11/$C$10)</f>
        <v/>
      </c>
      <c r="E11" s="29"/>
      <c r="F11" s="29"/>
      <c r="G11" s="29"/>
      <c r="H11" s="29"/>
    </row>
    <row r="12" customFormat="false" ht="19.5" hidden="false" customHeight="true" outlineLevel="0" collapsed="false">
      <c r="B12" s="11" t="s">
        <v>75</v>
      </c>
      <c r="C12" s="13" t="n">
        <f aca="false">COUNTIFS(Registre!$H$11:$H$70,"&lt;&gt;",Registre!$C$11:$C$70,"Difficulté")</f>
        <v>0</v>
      </c>
      <c r="D12" s="28" t="str">
        <f aca="false">IF($C$10=0,"",C12/$C$10)</f>
        <v/>
      </c>
      <c r="E12" s="29"/>
      <c r="F12" s="29"/>
      <c r="G12" s="29"/>
      <c r="H12" s="29"/>
    </row>
    <row r="13" customFormat="false" ht="19.5" hidden="false" customHeight="true" outlineLevel="0" collapsed="false">
      <c r="B13" s="11" t="s">
        <v>76</v>
      </c>
      <c r="C13" s="13" t="n">
        <f aca="false">COUNTIFS(Registre!$H$11:$H$70,"&lt;&gt;",Registre!$C$11:$C$70,"Aléa")</f>
        <v>0</v>
      </c>
      <c r="D13" s="28" t="str">
        <f aca="false">IF($C$10=0,"",C13/$C$10)</f>
        <v/>
      </c>
      <c r="E13" s="29"/>
      <c r="F13" s="29"/>
      <c r="G13" s="29"/>
      <c r="H13" s="29"/>
    </row>
    <row r="14" customFormat="false" ht="19.5" hidden="false" customHeight="true" outlineLevel="0" collapsed="false">
      <c r="B14" s="11" t="s">
        <v>40</v>
      </c>
      <c r="C14" s="13" t="n">
        <f aca="false">COUNTIF(Registre!$Q$11:$Q$70,"Clôturé")</f>
        <v>0</v>
      </c>
      <c r="D14" s="28" t="str">
        <f aca="false">IF($C$10=0,"",C14/$C$10)</f>
        <v/>
      </c>
      <c r="E14" s="29"/>
      <c r="F14" s="29"/>
      <c r="G14" s="29"/>
      <c r="H14" s="29"/>
    </row>
    <row r="15" customFormat="false" ht="19.5" hidden="false" customHeight="true" outlineLevel="0" collapsed="false">
      <c r="B15" s="11" t="s">
        <v>77</v>
      </c>
      <c r="C15" s="13" t="n">
        <f aca="false">COUNTIF(Registre!$Q$11:$Q$70,"En cours")</f>
        <v>0</v>
      </c>
      <c r="D15" s="28" t="str">
        <f aca="false">IF($C$10=0,"",C15/$C$10)</f>
        <v/>
      </c>
      <c r="E15" s="29"/>
      <c r="F15" s="29"/>
      <c r="G15" s="29"/>
      <c r="H15" s="29"/>
    </row>
    <row r="16" customFormat="false" ht="19.5" hidden="false" customHeight="true" outlineLevel="0" collapsed="false">
      <c r="B16" s="11" t="s">
        <v>78</v>
      </c>
      <c r="C16" s="13" t="n">
        <f aca="false">COUNTIF(Registre!$Q$11:$Q$70,"À traiter")</f>
        <v>0</v>
      </c>
      <c r="D16" s="28" t="str">
        <f aca="false">IF($C$10=0,"",C16/$C$10)</f>
        <v/>
      </c>
      <c r="E16" s="29"/>
      <c r="F16" s="29"/>
      <c r="G16" s="29"/>
      <c r="H16" s="29"/>
    </row>
    <row r="17" customFormat="false" ht="19.5" hidden="false" customHeight="true" outlineLevel="0" collapsed="false">
      <c r="B17" s="11" t="s">
        <v>79</v>
      </c>
      <c r="C17" s="13" t="n">
        <f aca="false">COUNTIF(Registre!$R$11:$R$70,"Accusé*")+COUNTIF(Registre!$R$11:$R$70,"Réponse*")</f>
        <v>0</v>
      </c>
      <c r="D17" s="28"/>
      <c r="E17" s="29" t="str">
        <f aca="false">IF($C$17&gt;0,"Traitez ces enregistrements en priorité.","Aucune alerte.")</f>
        <v>Aucune alerte.</v>
      </c>
      <c r="F17" s="29"/>
      <c r="G17" s="29"/>
      <c r="H17" s="29"/>
    </row>
    <row r="18" customFormat="false" ht="19.5" hidden="false" customHeight="true" outlineLevel="0" collapsed="false">
      <c r="B18" s="11" t="s">
        <v>80</v>
      </c>
      <c r="C18" s="13" t="n">
        <f aca="false">COUNTIFS(Registre!$C$11:$C$70,"Réclamation",Registre!$I$11:$I$70,"&lt;&gt;")</f>
        <v>0</v>
      </c>
      <c r="D18" s="28"/>
      <c r="E18" s="29" t="str">
        <f aca="false">IF($C$11=0,"",TEXT($C$18/$C$11,"0%")&amp;" des réclamations")</f>
        <v/>
      </c>
      <c r="F18" s="29"/>
      <c r="G18" s="29"/>
      <c r="H18" s="29"/>
    </row>
    <row r="19" customFormat="false" ht="19.5" hidden="false" customHeight="true" outlineLevel="0" collapsed="false">
      <c r="B19" s="11" t="s">
        <v>81</v>
      </c>
      <c r="C19" s="16" t="str">
        <f aca="false">IFERROR(AVERAGE(Registre!$J$11:$J$70),"")</f>
        <v/>
      </c>
      <c r="D19" s="28"/>
      <c r="E19" s="29"/>
      <c r="F19" s="29"/>
      <c r="G19" s="29"/>
      <c r="H19" s="29"/>
    </row>
    <row r="20" customFormat="false" ht="19.5" hidden="false" customHeight="true" outlineLevel="0" collapsed="false">
      <c r="B20" s="11" t="s">
        <v>39</v>
      </c>
      <c r="C20" s="16" t="str">
        <f aca="false">IFERROR(AVERAGE(Registre!$L$11:$L$70),"")</f>
        <v/>
      </c>
      <c r="D20" s="28"/>
      <c r="E20" s="29"/>
      <c r="F20" s="29"/>
      <c r="G20" s="29"/>
      <c r="H20" s="29"/>
    </row>
    <row r="21" customFormat="false" ht="19.5" hidden="false" customHeight="true" outlineLevel="0" collapsed="false">
      <c r="B21" s="11" t="s">
        <v>82</v>
      </c>
      <c r="C21" s="13" t="n">
        <f aca="false">COUNTIFS(Registre!$P$11:$P$70,"&lt;&gt;",Registre!$N$11:$N$70,"&lt;&gt;")</f>
        <v>0</v>
      </c>
      <c r="D21" s="28"/>
      <c r="E21" s="29" t="str">
        <f aca="false">IF($C$14=0,"",TEXT($C$21/$C$14,"0%")&amp;" des clôturés")</f>
        <v/>
      </c>
      <c r="F21" s="29"/>
      <c r="G21" s="29"/>
      <c r="H21" s="29"/>
    </row>
    <row r="22" customFormat="false" ht="19.5" hidden="false" customHeight="true" outlineLevel="0" collapsed="false">
      <c r="B22" s="11" t="s">
        <v>83</v>
      </c>
      <c r="C22" s="13" t="n">
        <f aca="false">COUNTIFS(Registre!$H$11:$H$70,"&lt;&gt;",Registre!$O$11:$O$70,"&lt;&gt;")</f>
        <v>0</v>
      </c>
      <c r="D22" s="28"/>
      <c r="E22" s="29" t="str">
        <f aca="false">IF($C$10=0,"",TEXT($C$22/$C$10,"0%")&amp;" des enregistrements")</f>
        <v/>
      </c>
      <c r="F22" s="29"/>
      <c r="G22" s="29"/>
      <c r="H22" s="29"/>
    </row>
    <row r="24" customFormat="false" ht="19.5" hidden="false" customHeight="true" outlineLevel="0" collapsed="false">
      <c r="B24" s="18" t="s">
        <v>84</v>
      </c>
      <c r="C24" s="18"/>
      <c r="D24" s="18"/>
      <c r="E24" s="18"/>
      <c r="F24" s="18"/>
      <c r="G24" s="18"/>
      <c r="H24" s="18"/>
    </row>
    <row r="25" customFormat="false" ht="42" hidden="false" customHeight="true" outlineLevel="0" collapsed="false">
      <c r="B25" s="19" t="s">
        <v>47</v>
      </c>
      <c r="C25" s="19" t="s">
        <v>85</v>
      </c>
      <c r="D25" s="19" t="s">
        <v>40</v>
      </c>
      <c r="E25" s="19" t="s">
        <v>86</v>
      </c>
      <c r="F25" s="19" t="s">
        <v>87</v>
      </c>
      <c r="G25" s="19" t="s">
        <v>88</v>
      </c>
    </row>
    <row r="26" customFormat="false" ht="19.5" hidden="false" customHeight="true" outlineLevel="0" collapsed="false">
      <c r="B26" s="11" t="str">
        <f aca="false">Listes!$A$4</f>
        <v>Réclamation</v>
      </c>
      <c r="C26" s="13" t="n">
        <f aca="false">COUNTIFS(Registre!$H$11:$H$70,"&lt;&gt;",Registre!$C$11:$C$70,$B26)</f>
        <v>0</v>
      </c>
      <c r="D26" s="30" t="n">
        <f aca="false">COUNTIFS(Registre!$H$11:$H$70,"&lt;&gt;",Registre!$C$11:$C$70,$B26,Registre!$Q$11:$Q$70,"Clôturé")</f>
        <v>0</v>
      </c>
      <c r="E26" s="28" t="str">
        <f aca="false">IF(C26=0,"",D26/C26)</f>
        <v/>
      </c>
      <c r="F26" s="31" t="str">
        <f aca="false">IFERROR(AVERAGEIFS(Registre!$L$11:$L$70,Registre!$C$11:$C$70,$B26),"")</f>
        <v/>
      </c>
      <c r="G26" s="30" t="n">
        <f aca="false">COUNTIFS(Registre!$H$11:$H$70,"&lt;&gt;",Registre!$C$11:$C$70,$B26,Registre!$O$11:$O$70,"&lt;&gt;")</f>
        <v>0</v>
      </c>
    </row>
    <row r="27" customFormat="false" ht="19.5" hidden="false" customHeight="true" outlineLevel="0" collapsed="false">
      <c r="B27" s="11" t="str">
        <f aca="false">Listes!$A$5</f>
        <v>Difficulté</v>
      </c>
      <c r="C27" s="13" t="n">
        <f aca="false">COUNTIFS(Registre!$H$11:$H$70,"&lt;&gt;",Registre!$C$11:$C$70,$B27)</f>
        <v>0</v>
      </c>
      <c r="D27" s="30" t="n">
        <f aca="false">COUNTIFS(Registre!$H$11:$H$70,"&lt;&gt;",Registre!$C$11:$C$70,$B27,Registre!$Q$11:$Q$70,"Clôturé")</f>
        <v>0</v>
      </c>
      <c r="E27" s="28" t="str">
        <f aca="false">IF(C27=0,"",D27/C27)</f>
        <v/>
      </c>
      <c r="F27" s="31" t="str">
        <f aca="false">IFERROR(AVERAGEIFS(Registre!$L$11:$L$70,Registre!$C$11:$C$70,$B27),"")</f>
        <v/>
      </c>
      <c r="G27" s="30" t="n">
        <f aca="false">COUNTIFS(Registre!$H$11:$H$70,"&lt;&gt;",Registre!$C$11:$C$70,$B27,Registre!$O$11:$O$70,"&lt;&gt;")</f>
        <v>0</v>
      </c>
    </row>
    <row r="28" customFormat="false" ht="19.5" hidden="false" customHeight="true" outlineLevel="0" collapsed="false">
      <c r="B28" s="11" t="str">
        <f aca="false">Listes!$A$6</f>
        <v>Aléa</v>
      </c>
      <c r="C28" s="13" t="n">
        <f aca="false">COUNTIFS(Registre!$H$11:$H$70,"&lt;&gt;",Registre!$C$11:$C$70,$B28)</f>
        <v>0</v>
      </c>
      <c r="D28" s="30" t="n">
        <f aca="false">COUNTIFS(Registre!$H$11:$H$70,"&lt;&gt;",Registre!$C$11:$C$70,$B28,Registre!$Q$11:$Q$70,"Clôturé")</f>
        <v>0</v>
      </c>
      <c r="E28" s="28" t="str">
        <f aca="false">IF(C28=0,"",D28/C28)</f>
        <v/>
      </c>
      <c r="F28" s="31" t="str">
        <f aca="false">IFERROR(AVERAGEIFS(Registre!$L$11:$L$70,Registre!$C$11:$C$70,$B28),"")</f>
        <v/>
      </c>
      <c r="G28" s="30" t="n">
        <f aca="false">COUNTIFS(Registre!$H$11:$H$70,"&lt;&gt;",Registre!$C$11:$C$70,$B28,Registre!$O$11:$O$70,"&lt;&gt;")</f>
        <v>0</v>
      </c>
    </row>
    <row r="30" customFormat="false" ht="19.5" hidden="false" customHeight="true" outlineLevel="0" collapsed="false">
      <c r="B30" s="17" t="s">
        <v>89</v>
      </c>
      <c r="C30" s="17"/>
      <c r="D30" s="17"/>
      <c r="E30" s="17"/>
      <c r="F30" s="17"/>
      <c r="G30" s="17"/>
      <c r="H30" s="17"/>
    </row>
    <row r="31" customFormat="false" ht="30" hidden="false" customHeight="true" outlineLevel="0" collapsed="false">
      <c r="B31" s="19" t="s">
        <v>51</v>
      </c>
      <c r="C31" s="19" t="s">
        <v>85</v>
      </c>
      <c r="D31" s="19" t="s">
        <v>34</v>
      </c>
      <c r="E31" s="19" t="s">
        <v>72</v>
      </c>
    </row>
    <row r="32" customFormat="false" ht="18" hidden="false" customHeight="true" outlineLevel="0" collapsed="false">
      <c r="B32" s="11" t="str">
        <f aca="false">Listes!$D$4</f>
        <v>Contenu pédagogique</v>
      </c>
      <c r="C32" s="13" t="n">
        <f aca="false">COUNTIFS(Registre!$H$11:$H$70,"&lt;&gt;",Registre!$G$11:$G$70,$B32)</f>
        <v>0</v>
      </c>
      <c r="D32" s="30" t="n">
        <f aca="false">COUNTIFS(Registre!$H$11:$H$70,"&lt;&gt;",Registre!$G$11:$G$70,$B32,Registre!$C$11:$C$70,"Réclamation")</f>
        <v>0</v>
      </c>
      <c r="E32" s="28" t="str">
        <f aca="false">IF($C$10=0,"",C32/$C$10)</f>
        <v/>
      </c>
    </row>
    <row r="33" customFormat="false" ht="18" hidden="false" customHeight="true" outlineLevel="0" collapsed="false">
      <c r="B33" s="11" t="str">
        <f aca="false">Listes!$D$5</f>
        <v>Formateur et animation</v>
      </c>
      <c r="C33" s="13" t="n">
        <f aca="false">COUNTIFS(Registre!$H$11:$H$70,"&lt;&gt;",Registre!$G$11:$G$70,$B33)</f>
        <v>0</v>
      </c>
      <c r="D33" s="30" t="n">
        <f aca="false">COUNTIFS(Registre!$H$11:$H$70,"&lt;&gt;",Registre!$G$11:$G$70,$B33,Registre!$C$11:$C$70,"Réclamation")</f>
        <v>0</v>
      </c>
      <c r="E33" s="28" t="str">
        <f aca="false">IF($C$10=0,"",C33/$C$10)</f>
        <v/>
      </c>
    </row>
    <row r="34" customFormat="false" ht="18" hidden="false" customHeight="true" outlineLevel="0" collapsed="false">
      <c r="B34" s="11" t="str">
        <f aca="false">Listes!$D$6</f>
        <v>Organisation et planning</v>
      </c>
      <c r="C34" s="13" t="n">
        <f aca="false">COUNTIFS(Registre!$H$11:$H$70,"&lt;&gt;",Registre!$G$11:$G$70,$B34)</f>
        <v>0</v>
      </c>
      <c r="D34" s="30" t="n">
        <f aca="false">COUNTIFS(Registre!$H$11:$H$70,"&lt;&gt;",Registre!$G$11:$G$70,$B34,Registre!$C$11:$C$70,"Réclamation")</f>
        <v>0</v>
      </c>
      <c r="E34" s="28" t="str">
        <f aca="false">IF($C$10=0,"",C34/$C$10)</f>
        <v/>
      </c>
    </row>
    <row r="35" customFormat="false" ht="18" hidden="false" customHeight="true" outlineLevel="0" collapsed="false">
      <c r="B35" s="11" t="str">
        <f aca="false">Listes!$D$7</f>
        <v>Locaux, plateforme et outils</v>
      </c>
      <c r="C35" s="13" t="n">
        <f aca="false">COUNTIFS(Registre!$H$11:$H$70,"&lt;&gt;",Registre!$G$11:$G$70,$B35)</f>
        <v>0</v>
      </c>
      <c r="D35" s="30" t="n">
        <f aca="false">COUNTIFS(Registre!$H$11:$H$70,"&lt;&gt;",Registre!$G$11:$G$70,$B35,Registre!$C$11:$C$70,"Réclamation")</f>
        <v>0</v>
      </c>
      <c r="E35" s="28" t="str">
        <f aca="false">IF($C$10=0,"",C35/$C$10)</f>
        <v/>
      </c>
    </row>
    <row r="36" customFormat="false" ht="18" hidden="false" customHeight="true" outlineLevel="0" collapsed="false">
      <c r="B36" s="11" t="str">
        <f aca="false">Listes!$D$8</f>
        <v>Information et administratif</v>
      </c>
      <c r="C36" s="13" t="n">
        <f aca="false">COUNTIFS(Registre!$H$11:$H$70,"&lt;&gt;",Registre!$G$11:$G$70,$B36)</f>
        <v>0</v>
      </c>
      <c r="D36" s="30" t="n">
        <f aca="false">COUNTIFS(Registre!$H$11:$H$70,"&lt;&gt;",Registre!$G$11:$G$70,$B36,Registre!$C$11:$C$70,"Réclamation")</f>
        <v>0</v>
      </c>
      <c r="E36" s="28" t="str">
        <f aca="false">IF($C$10=0,"",C36/$C$10)</f>
        <v/>
      </c>
    </row>
    <row r="37" customFormat="false" ht="18" hidden="false" customHeight="true" outlineLevel="0" collapsed="false">
      <c r="B37" s="11" t="str">
        <f aca="false">Listes!$D$9</f>
        <v>Facturation</v>
      </c>
      <c r="C37" s="13" t="n">
        <f aca="false">COUNTIFS(Registre!$H$11:$H$70,"&lt;&gt;",Registre!$G$11:$G$70,$B37)</f>
        <v>0</v>
      </c>
      <c r="D37" s="30" t="n">
        <f aca="false">COUNTIFS(Registre!$H$11:$H$70,"&lt;&gt;",Registre!$G$11:$G$70,$B37,Registre!$C$11:$C$70,"Réclamation")</f>
        <v>0</v>
      </c>
      <c r="E37" s="28" t="str">
        <f aca="false">IF($C$10=0,"",C37/$C$10)</f>
        <v/>
      </c>
    </row>
    <row r="38" customFormat="false" ht="18" hidden="false" customHeight="true" outlineLevel="0" collapsed="false">
      <c r="B38" s="11" t="str">
        <f aca="false">Listes!$D$10</f>
        <v>Accessibilité et aménagements</v>
      </c>
      <c r="C38" s="13" t="n">
        <f aca="false">COUNTIFS(Registre!$H$11:$H$70,"&lt;&gt;",Registre!$G$11:$G$70,$B38)</f>
        <v>0</v>
      </c>
      <c r="D38" s="30" t="n">
        <f aca="false">COUNTIFS(Registre!$H$11:$H$70,"&lt;&gt;",Registre!$G$11:$G$70,$B38,Registre!$C$11:$C$70,"Réclamation")</f>
        <v>0</v>
      </c>
      <c r="E38" s="28" t="str">
        <f aca="false">IF($C$10=0,"",C38/$C$10)</f>
        <v/>
      </c>
    </row>
    <row r="39" customFormat="false" ht="18" hidden="false" customHeight="true" outlineLevel="0" collapsed="false">
      <c r="B39" s="11" t="str">
        <f aca="false">Listes!$D$11</f>
        <v>Autre</v>
      </c>
      <c r="C39" s="13" t="n">
        <f aca="false">COUNTIFS(Registre!$H$11:$H$70,"&lt;&gt;",Registre!$G$11:$G$70,$B39)</f>
        <v>0</v>
      </c>
      <c r="D39" s="30" t="n">
        <f aca="false">COUNTIFS(Registre!$H$11:$H$70,"&lt;&gt;",Registre!$G$11:$G$70,$B39,Registre!$C$11:$C$70,"Réclamation")</f>
        <v>0</v>
      </c>
      <c r="E39" s="28" t="str">
        <f aca="false">IF($C$10=0,"",C39/$C$10)</f>
        <v/>
      </c>
    </row>
    <row r="53" customFormat="false" ht="19.5" hidden="false" customHeight="true" outlineLevel="0" collapsed="false">
      <c r="B53" s="18" t="s">
        <v>90</v>
      </c>
      <c r="C53" s="18"/>
      <c r="D53" s="18"/>
      <c r="E53" s="18"/>
      <c r="F53" s="18"/>
      <c r="G53" s="18"/>
      <c r="H53" s="18"/>
    </row>
    <row r="54" customFormat="false" ht="30" hidden="false" customHeight="true" outlineLevel="0" collapsed="false">
      <c r="B54" s="19" t="s">
        <v>48</v>
      </c>
      <c r="C54" s="19" t="s">
        <v>85</v>
      </c>
      <c r="D54" s="19" t="s">
        <v>34</v>
      </c>
      <c r="E54" s="19" t="s">
        <v>72</v>
      </c>
    </row>
    <row r="55" customFormat="false" ht="18" hidden="false" customHeight="true" outlineLevel="0" collapsed="false">
      <c r="B55" s="11" t="str">
        <f aca="false">Listes!$B$4</f>
        <v>Stagiaire ou apprenant</v>
      </c>
      <c r="C55" s="13" t="n">
        <f aca="false">COUNTIFS(Registre!$H$11:$H$70,"&lt;&gt;",Registre!$D$11:$D$70,$B55)</f>
        <v>0</v>
      </c>
      <c r="D55" s="30" t="n">
        <f aca="false">COUNTIFS(Registre!$H$11:$H$70,"&lt;&gt;",Registre!$D$11:$D$70,$B55,Registre!$C$11:$C$70,"Réclamation")</f>
        <v>0</v>
      </c>
      <c r="E55" s="28" t="str">
        <f aca="false">IF($C$10=0,"",C55/$C$10)</f>
        <v/>
      </c>
    </row>
    <row r="56" customFormat="false" ht="18" hidden="false" customHeight="true" outlineLevel="0" collapsed="false">
      <c r="B56" s="11" t="str">
        <f aca="false">Listes!$B$5</f>
        <v>Entreprise cliente</v>
      </c>
      <c r="C56" s="13" t="n">
        <f aca="false">COUNTIFS(Registre!$H$11:$H$70,"&lt;&gt;",Registre!$D$11:$D$70,$B56)</f>
        <v>0</v>
      </c>
      <c r="D56" s="30" t="n">
        <f aca="false">COUNTIFS(Registre!$H$11:$H$70,"&lt;&gt;",Registre!$D$11:$D$70,$B56,Registre!$C$11:$C$70,"Réclamation")</f>
        <v>0</v>
      </c>
      <c r="E56" s="28" t="str">
        <f aca="false">IF($C$10=0,"",C56/$C$10)</f>
        <v/>
      </c>
    </row>
    <row r="57" customFormat="false" ht="18" hidden="false" customHeight="true" outlineLevel="0" collapsed="false">
      <c r="B57" s="11" t="str">
        <f aca="false">Listes!$B$6</f>
        <v>Financeur</v>
      </c>
      <c r="C57" s="13" t="n">
        <f aca="false">COUNTIFS(Registre!$H$11:$H$70,"&lt;&gt;",Registre!$D$11:$D$70,$B57)</f>
        <v>0</v>
      </c>
      <c r="D57" s="30" t="n">
        <f aca="false">COUNTIFS(Registre!$H$11:$H$70,"&lt;&gt;",Registre!$D$11:$D$70,$B57,Registre!$C$11:$C$70,"Réclamation")</f>
        <v>0</v>
      </c>
      <c r="E57" s="28" t="str">
        <f aca="false">IF($C$10=0,"",C57/$C$10)</f>
        <v/>
      </c>
    </row>
    <row r="58" customFormat="false" ht="18" hidden="false" customHeight="true" outlineLevel="0" collapsed="false">
      <c r="B58" s="11" t="str">
        <f aca="false">Listes!$B$7</f>
        <v>Formateur ou équipe pédagogique</v>
      </c>
      <c r="C58" s="13" t="n">
        <f aca="false">COUNTIFS(Registre!$H$11:$H$70,"&lt;&gt;",Registre!$D$11:$D$70,$B58)</f>
        <v>0</v>
      </c>
      <c r="D58" s="30" t="n">
        <f aca="false">COUNTIFS(Registre!$H$11:$H$70,"&lt;&gt;",Registre!$D$11:$D$70,$B58,Registre!$C$11:$C$70,"Réclamation")</f>
        <v>0</v>
      </c>
      <c r="E58" s="28" t="str">
        <f aca="false">IF($C$10=0,"",C58/$C$10)</f>
        <v/>
      </c>
    </row>
    <row r="59" customFormat="false" ht="18" hidden="false" customHeight="true" outlineLevel="0" collapsed="false">
      <c r="B59" s="11" t="str">
        <f aca="false">Listes!$B$8</f>
        <v>Sous-traitant</v>
      </c>
      <c r="C59" s="13" t="n">
        <f aca="false">COUNTIFS(Registre!$H$11:$H$70,"&lt;&gt;",Registre!$D$11:$D$70,$B59)</f>
        <v>0</v>
      </c>
      <c r="D59" s="30" t="n">
        <f aca="false">COUNTIFS(Registre!$H$11:$H$70,"&lt;&gt;",Registre!$D$11:$D$70,$B59,Registre!$C$11:$C$70,"Réclamation")</f>
        <v>0</v>
      </c>
      <c r="E59" s="28" t="str">
        <f aca="false">IF($C$10=0,"",C59/$C$10)</f>
        <v/>
      </c>
    </row>
    <row r="60" customFormat="false" ht="18" hidden="false" customHeight="true" outlineLevel="0" collapsed="false">
      <c r="B60" s="11" t="str">
        <f aca="false">Listes!$B$9</f>
        <v>Autre</v>
      </c>
      <c r="C60" s="13" t="n">
        <f aca="false">COUNTIFS(Registre!$H$11:$H$70,"&lt;&gt;",Registre!$D$11:$D$70,$B60)</f>
        <v>0</v>
      </c>
      <c r="D60" s="30" t="n">
        <f aca="false">COUNTIFS(Registre!$H$11:$H$70,"&lt;&gt;",Registre!$D$11:$D$70,$B60,Registre!$C$11:$C$70,"Réclamation")</f>
        <v>0</v>
      </c>
      <c r="E60" s="28" t="str">
        <f aca="false">IF($C$10=0,"",C60/$C$10)</f>
        <v/>
      </c>
    </row>
    <row r="62" customFormat="false" ht="19.5" hidden="false" customHeight="true" outlineLevel="0" collapsed="false">
      <c r="B62" s="17" t="s">
        <v>91</v>
      </c>
      <c r="C62" s="17"/>
      <c r="D62" s="17"/>
      <c r="E62" s="17"/>
      <c r="F62" s="17"/>
      <c r="G62" s="17"/>
      <c r="H62" s="17"/>
    </row>
    <row r="63" customFormat="false" ht="21.75" hidden="false" customHeight="true" outlineLevel="0" collapsed="false">
      <c r="B63" s="19" t="s">
        <v>92</v>
      </c>
      <c r="C63" s="19" t="s">
        <v>85</v>
      </c>
      <c r="D63" s="19" t="s">
        <v>93</v>
      </c>
    </row>
    <row r="64" customFormat="false" ht="19.5" hidden="false" customHeight="true" outlineLevel="0" collapsed="false">
      <c r="B64" s="11" t="s">
        <v>94</v>
      </c>
      <c r="C64" s="13" t="n">
        <f aca="false">COUNTIFS(Registre!$H$11:$H$70,"&lt;&gt;",Registre!$C$11:$C$70,"")</f>
        <v>0</v>
      </c>
      <c r="D64" s="32" t="str">
        <f aca="false">IF(C64=0,"OK","À corriger")</f>
        <v>OK</v>
      </c>
    </row>
    <row r="65" customFormat="false" ht="19.5" hidden="false" customHeight="true" outlineLevel="0" collapsed="false">
      <c r="B65" s="11" t="s">
        <v>95</v>
      </c>
      <c r="C65" s="13" t="n">
        <f aca="false">COUNTIFS(Registre!$C$11:$C$70,"Réclamation",Registre!$I$11:$I$70,"")</f>
        <v>0</v>
      </c>
      <c r="D65" s="32" t="str">
        <f aca="false">IF(C65=0,"OK","À corriger")</f>
        <v>OK</v>
      </c>
    </row>
    <row r="66" customFormat="false" ht="19.5" hidden="false" customHeight="true" outlineLevel="0" collapsed="false">
      <c r="B66" s="11" t="s">
        <v>96</v>
      </c>
      <c r="C66" s="13" t="n">
        <f aca="false">COUNTIFS(Registre!$H$11:$H$70,"&lt;&gt;",Registre!$K$11:$K$70,"")</f>
        <v>0</v>
      </c>
      <c r="D66" s="32" t="str">
        <f aca="false">IF(C66=0,"OK","À corriger")</f>
        <v>OK</v>
      </c>
    </row>
    <row r="67" customFormat="false" ht="19.5" hidden="false" customHeight="true" outlineLevel="0" collapsed="false">
      <c r="B67" s="11" t="s">
        <v>97</v>
      </c>
      <c r="C67" s="13" t="n">
        <f aca="false">COUNTIFS(Registre!$P$11:$P$70,"&lt;&gt;",Registre!$N$11:$N$70,"")</f>
        <v>0</v>
      </c>
      <c r="D67" s="32" t="str">
        <f aca="false">IF(C67=0,"OK","À corriger")</f>
        <v>OK</v>
      </c>
    </row>
    <row r="68" customFormat="false" ht="19.5" hidden="false" customHeight="true" outlineLevel="0" collapsed="false">
      <c r="B68" s="11" t="s">
        <v>98</v>
      </c>
      <c r="C68" s="13" t="n">
        <f aca="false">COUNTIFS(Registre!$P$11:$P$70,"&lt;&gt;",Registre!$M$11:$M$70,"")</f>
        <v>0</v>
      </c>
      <c r="D68" s="32" t="str">
        <f aca="false">IF(C68=0,"OK","À corriger")</f>
        <v>OK</v>
      </c>
    </row>
    <row r="69" customFormat="false" ht="30" hidden="false" customHeight="true" outlineLevel="0" collapsed="false">
      <c r="B69" s="11" t="s">
        <v>99</v>
      </c>
      <c r="C69" s="13" t="n">
        <f aca="false">COUNTIFS(Registre!$P$11:$P$70,"&lt;&gt;",Registre!$O$11:$O$70,"")</f>
        <v>0</v>
      </c>
      <c r="D69" s="32" t="str">
        <f aca="false">IF(C69=0,"OK","À corriger")</f>
        <v>OK</v>
      </c>
    </row>
    <row r="71" customFormat="false" ht="55.5" hidden="false" customHeight="true" outlineLevel="0" collapsed="false">
      <c r="B71" s="33" t="s">
        <v>100</v>
      </c>
      <c r="C71" s="33"/>
      <c r="D71" s="33"/>
      <c r="E71" s="33"/>
      <c r="F71" s="33"/>
      <c r="G71" s="33"/>
      <c r="H71" s="33"/>
    </row>
  </sheetData>
  <mergeCells count="20">
    <mergeCell ref="B8:H8"/>
    <mergeCell ref="E9:H9"/>
    <mergeCell ref="E10:H10"/>
    <mergeCell ref="E11:H11"/>
    <mergeCell ref="E12:H12"/>
    <mergeCell ref="E13:H13"/>
    <mergeCell ref="E14:H14"/>
    <mergeCell ref="E15:H15"/>
    <mergeCell ref="E16:H16"/>
    <mergeCell ref="E17:H17"/>
    <mergeCell ref="E18:H18"/>
    <mergeCell ref="E19:H19"/>
    <mergeCell ref="E20:H20"/>
    <mergeCell ref="E21:H21"/>
    <mergeCell ref="E22:H22"/>
    <mergeCell ref="B24:H24"/>
    <mergeCell ref="B30:H30"/>
    <mergeCell ref="B53:H53"/>
    <mergeCell ref="B62:H62"/>
    <mergeCell ref="B71:H71"/>
  </mergeCells>
  <conditionalFormatting sqref="C17">
    <cfRule type="expression" priority="2" aboveAverage="0" equalAverage="0" bottom="0" percent="0" rank="0" text="" dxfId="0">
      <formula>$C$17&gt;0</formula>
    </cfRule>
  </conditionalFormatting>
  <conditionalFormatting sqref="D64:D69">
    <cfRule type="expression" priority="3" aboveAverage="0" equalAverage="0" bottom="0" percent="0" rank="0" text="" dxfId="0">
      <formula>$D64="À corriger"</formula>
    </cfRule>
    <cfRule type="expression" priority="4" aboveAverage="0" equalAverage="0" bottom="0" percent="0" rank="0" text="" dxfId="4">
      <formula>$D64="OK"</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52" man="true" max="16383" min="0"/>
  </row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R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10" topLeftCell="D11" activePane="bottomRight" state="frozen"/>
      <selection pane="topLeft" activeCell="A1" activeCellId="0" sqref="A1"/>
      <selection pane="topRight" activeCell="D1" activeCellId="0" sqref="D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1"/>
    <col collapsed="false" customWidth="true" hidden="false" outlineLevel="0" max="3" min="3" style="0" width="12"/>
    <col collapsed="false" customWidth="true" hidden="false" outlineLevel="0" max="4" min="4" style="0" width="16"/>
    <col collapsed="false" customWidth="true" hidden="false" outlineLevel="0" max="5" min="5" style="0" width="13"/>
    <col collapsed="false" customWidth="true" hidden="false" outlineLevel="0" max="6" min="6" style="0" width="20"/>
    <col collapsed="false" customWidth="true" hidden="false" outlineLevel="0" max="7" min="7" style="0" width="16"/>
    <col collapsed="false" customWidth="true" hidden="false" outlineLevel="0" max="8" min="8" style="0" width="34"/>
    <col collapsed="false" customWidth="true" hidden="false" outlineLevel="0" max="9" min="9" style="0" width="11"/>
    <col collapsed="false" customWidth="true" hidden="false" outlineLevel="0" max="10" min="10" style="0" width="9"/>
    <col collapsed="false" customWidth="true" hidden="false" outlineLevel="0" max="11" min="11" style="0" width="11"/>
    <col collapsed="false" customWidth="true" hidden="false" outlineLevel="0" max="12" min="12" style="0" width="9"/>
    <col collapsed="false" customWidth="true" hidden="false" outlineLevel="0" max="13" min="13" style="0" width="30"/>
    <col collapsed="false" customWidth="true" hidden="false" outlineLevel="0" max="15" min="14" style="0" width="22"/>
    <col collapsed="false" customWidth="true" hidden="false" outlineLevel="0" max="17" min="16" style="0" width="11"/>
    <col collapsed="false" customWidth="true" hidden="false" outlineLevel="0" max="18" min="18" style="0" width="19"/>
  </cols>
  <sheetData>
    <row r="1" customFormat="false" ht="21.75" hidden="false" customHeight="true" outlineLevel="0" collapsed="false">
      <c r="A1" s="1" t="s">
        <v>0</v>
      </c>
      <c r="B1" s="2"/>
      <c r="C1" s="2"/>
      <c r="D1" s="2"/>
      <c r="E1" s="2"/>
      <c r="F1" s="2"/>
      <c r="G1" s="2"/>
      <c r="H1" s="2"/>
      <c r="I1" s="2"/>
      <c r="J1" s="2"/>
      <c r="K1" s="2"/>
      <c r="L1" s="2"/>
      <c r="M1" s="2"/>
      <c r="N1" s="2"/>
      <c r="O1" s="2"/>
      <c r="P1" s="2"/>
      <c r="Q1" s="2"/>
      <c r="R1" s="2"/>
    </row>
    <row r="2" customFormat="false" ht="25.5" hidden="false" customHeight="true" outlineLevel="0" collapsed="false">
      <c r="A2" s="3" t="s">
        <v>101</v>
      </c>
    </row>
    <row r="3" customFormat="false" ht="15" hidden="false" customHeight="false" outlineLevel="0" collapsed="false">
      <c r="A3" s="10" t="s">
        <v>102</v>
      </c>
    </row>
    <row r="4" customFormat="false" ht="19.5" hidden="false" customHeight="true" outlineLevel="0" collapsed="false">
      <c r="A4" s="11" t="s">
        <v>30</v>
      </c>
      <c r="B4" s="11"/>
      <c r="C4" s="11"/>
      <c r="D4" s="12" t="n">
        <v>46317</v>
      </c>
      <c r="E4" s="12"/>
      <c r="H4" s="11" t="s">
        <v>31</v>
      </c>
      <c r="I4" s="13" t="n">
        <f aca="false">COUNTA(H11:H28)</f>
        <v>14</v>
      </c>
      <c r="J4" s="14" t="s">
        <v>103</v>
      </c>
      <c r="K4" s="14"/>
      <c r="L4" s="14"/>
      <c r="M4" s="14"/>
      <c r="N4" s="14"/>
      <c r="O4" s="14"/>
    </row>
    <row r="5" customFormat="false" ht="42" hidden="false" customHeight="true" outlineLevel="0" collapsed="false">
      <c r="A5" s="11" t="s">
        <v>33</v>
      </c>
      <c r="B5" s="11"/>
      <c r="C5" s="11"/>
      <c r="D5" s="15" t="n">
        <v>2</v>
      </c>
      <c r="E5" s="15"/>
      <c r="H5" s="11" t="s">
        <v>34</v>
      </c>
      <c r="I5" s="13" t="n">
        <f aca="false">COUNTIFS(H11:H28,"&lt;&gt;",C11:C28,"Réclamation")</f>
        <v>7</v>
      </c>
      <c r="J5" s="14"/>
      <c r="K5" s="14"/>
      <c r="L5" s="14"/>
      <c r="M5" s="14"/>
      <c r="N5" s="14"/>
      <c r="O5" s="14"/>
    </row>
    <row r="6" customFormat="false" ht="42" hidden="false" customHeight="true" outlineLevel="0" collapsed="false">
      <c r="A6" s="11" t="s">
        <v>35</v>
      </c>
      <c r="B6" s="11"/>
      <c r="C6" s="11"/>
      <c r="D6" s="15" t="n">
        <v>10</v>
      </c>
      <c r="E6" s="15"/>
      <c r="H6" s="11" t="s">
        <v>36</v>
      </c>
      <c r="I6" s="13" t="n">
        <f aca="false">COUNTIFS(H11:H28,"&lt;&gt;",C11:C28,"Difficulté")</f>
        <v>4</v>
      </c>
      <c r="J6" s="14"/>
      <c r="K6" s="14"/>
      <c r="L6" s="14"/>
      <c r="M6" s="14"/>
      <c r="N6" s="14"/>
      <c r="O6" s="14"/>
    </row>
    <row r="7" customFormat="false" ht="19.5" hidden="false" customHeight="true" outlineLevel="0" collapsed="false">
      <c r="A7" s="11" t="s">
        <v>37</v>
      </c>
      <c r="B7" s="11"/>
      <c r="C7" s="11"/>
      <c r="D7" s="13" t="n">
        <f aca="false">COUNTIF(R11:R28,"Accusé*")+COUNTIF(R11:R28,"Réponse*")</f>
        <v>1</v>
      </c>
      <c r="E7" s="13"/>
      <c r="H7" s="11" t="s">
        <v>38</v>
      </c>
      <c r="I7" s="13" t="n">
        <f aca="false">COUNTIFS(H11:H28,"&lt;&gt;",C11:C28,"Aléa")</f>
        <v>3</v>
      </c>
      <c r="J7" s="14"/>
      <c r="K7" s="14"/>
      <c r="L7" s="14"/>
      <c r="M7" s="14"/>
      <c r="N7" s="14"/>
      <c r="O7" s="14"/>
    </row>
    <row r="8" customFormat="false" ht="30" hidden="false" customHeight="true" outlineLevel="0" collapsed="false">
      <c r="A8" s="11" t="s">
        <v>39</v>
      </c>
      <c r="B8" s="11"/>
      <c r="C8" s="11"/>
      <c r="D8" s="16" t="n">
        <f aca="false">IFERROR(AVERAGE(L11:L28),"")</f>
        <v>1.53846153846154</v>
      </c>
      <c r="E8" s="16"/>
      <c r="H8" s="11" t="s">
        <v>40</v>
      </c>
      <c r="I8" s="13" t="n">
        <f aca="false">COUNTIF(Q11:Q28,"Clôturé")</f>
        <v>10</v>
      </c>
      <c r="J8" s="14"/>
      <c r="K8" s="14"/>
      <c r="L8" s="14"/>
      <c r="M8" s="14"/>
      <c r="N8" s="14"/>
      <c r="O8" s="14"/>
    </row>
    <row r="9" customFormat="false" ht="19.5" hidden="false" customHeight="true" outlineLevel="0" collapsed="false">
      <c r="A9" s="17" t="s">
        <v>41</v>
      </c>
      <c r="B9" s="17"/>
      <c r="C9" s="17"/>
      <c r="D9" s="17"/>
      <c r="E9" s="17"/>
      <c r="F9" s="17"/>
      <c r="G9" s="17"/>
      <c r="H9" s="17"/>
      <c r="I9" s="18" t="s">
        <v>42</v>
      </c>
      <c r="J9" s="18"/>
      <c r="K9" s="18"/>
      <c r="L9" s="18"/>
      <c r="M9" s="17" t="s">
        <v>43</v>
      </c>
      <c r="N9" s="17"/>
      <c r="O9" s="17"/>
      <c r="P9" s="18" t="s">
        <v>44</v>
      </c>
      <c r="Q9" s="18"/>
      <c r="R9" s="18"/>
    </row>
    <row r="10" customFormat="false" ht="48" hidden="false" customHeight="true" outlineLevel="0" collapsed="false">
      <c r="A10" s="19" t="s">
        <v>45</v>
      </c>
      <c r="B10" s="19" t="s">
        <v>46</v>
      </c>
      <c r="C10" s="19" t="s">
        <v>47</v>
      </c>
      <c r="D10" s="19" t="s">
        <v>48</v>
      </c>
      <c r="E10" s="19" t="s">
        <v>49</v>
      </c>
      <c r="F10" s="19" t="s">
        <v>50</v>
      </c>
      <c r="G10" s="19" t="s">
        <v>51</v>
      </c>
      <c r="H10" s="19" t="s">
        <v>52</v>
      </c>
      <c r="I10" s="19" t="s">
        <v>53</v>
      </c>
      <c r="J10" s="19" t="s">
        <v>54</v>
      </c>
      <c r="K10" s="19" t="s">
        <v>55</v>
      </c>
      <c r="L10" s="19" t="s">
        <v>56</v>
      </c>
      <c r="M10" s="19" t="s">
        <v>57</v>
      </c>
      <c r="N10" s="19" t="s">
        <v>58</v>
      </c>
      <c r="O10" s="19" t="s">
        <v>59</v>
      </c>
      <c r="P10" s="19" t="s">
        <v>60</v>
      </c>
      <c r="Q10" s="19" t="s">
        <v>61</v>
      </c>
      <c r="R10" s="19" t="s">
        <v>62</v>
      </c>
    </row>
    <row r="11" customFormat="false" ht="57.75" hidden="false" customHeight="true" outlineLevel="0" collapsed="false">
      <c r="A11" s="20" t="n">
        <v>1</v>
      </c>
      <c r="B11" s="21" t="n">
        <v>46034</v>
      </c>
      <c r="C11" s="22" t="s">
        <v>104</v>
      </c>
      <c r="D11" s="23" t="s">
        <v>105</v>
      </c>
      <c r="E11" s="23" t="s">
        <v>106</v>
      </c>
      <c r="F11" s="23" t="s">
        <v>107</v>
      </c>
      <c r="G11" s="23" t="s">
        <v>108</v>
      </c>
      <c r="H11" s="23" t="s">
        <v>109</v>
      </c>
      <c r="I11" s="21" t="n">
        <v>46034</v>
      </c>
      <c r="J11" s="24" t="n">
        <f aca="false">IF(OR(B11="",I11=""),"",I11-B11)</f>
        <v>0</v>
      </c>
      <c r="K11" s="21" t="n">
        <v>46037</v>
      </c>
      <c r="L11" s="24" t="n">
        <f aca="false">IF(OR(B11="",K11=""),"",K11-B11)</f>
        <v>3</v>
      </c>
      <c r="M11" s="23" t="s">
        <v>110</v>
      </c>
      <c r="N11" s="23" t="s">
        <v>111</v>
      </c>
      <c r="O11" s="23" t="s">
        <v>112</v>
      </c>
      <c r="P11" s="21" t="n">
        <v>46052</v>
      </c>
      <c r="Q11" s="25" t="str">
        <f aca="false">IF(H11="","",IF(P11&lt;&gt;"","Clôturé",IF(OR(I11&lt;&gt;"",K11&lt;&gt;"",M11&lt;&gt;""),"En cours","À traiter")))</f>
        <v>Clôturé</v>
      </c>
      <c r="R11" s="25" t="str">
        <f aca="false">IF(OR(H11="",P11&lt;&gt;""),"",IF(AND(C11="Réclamation",I11="",$D$5&lt;&gt;"",$D$4-B11&gt;$D$5),"Accusé de réception à envoyer",IF(AND(K11="",$D$6&lt;&gt;"",$D$4-B11&gt;$D$6),"Réponse en retard","")))</f>
        <v/>
      </c>
    </row>
    <row r="12" customFormat="false" ht="45" hidden="false" customHeight="true" outlineLevel="0" collapsed="false">
      <c r="A12" s="20" t="n">
        <v>2</v>
      </c>
      <c r="B12" s="21" t="n">
        <v>46056</v>
      </c>
      <c r="C12" s="22" t="s">
        <v>113</v>
      </c>
      <c r="D12" s="23" t="s">
        <v>114</v>
      </c>
      <c r="E12" s="23" t="s">
        <v>115</v>
      </c>
      <c r="F12" s="23" t="s">
        <v>116</v>
      </c>
      <c r="G12" s="23" t="s">
        <v>117</v>
      </c>
      <c r="H12" s="23" t="s">
        <v>118</v>
      </c>
      <c r="I12" s="21"/>
      <c r="J12" s="24" t="str">
        <f aca="false">IF(OR(B12="",I12=""),"",I12-B12)</f>
        <v/>
      </c>
      <c r="K12" s="21" t="n">
        <v>46056</v>
      </c>
      <c r="L12" s="24" t="n">
        <f aca="false">IF(OR(B12="",K12=""),"",K12-B12)</f>
        <v>0</v>
      </c>
      <c r="M12" s="23" t="s">
        <v>119</v>
      </c>
      <c r="N12" s="23" t="s">
        <v>120</v>
      </c>
      <c r="O12" s="23" t="s">
        <v>121</v>
      </c>
      <c r="P12" s="21" t="n">
        <v>46073</v>
      </c>
      <c r="Q12" s="25" t="str">
        <f aca="false">IF(H12="","",IF(P12&lt;&gt;"","Clôturé",IF(OR(I12&lt;&gt;"",K12&lt;&gt;"",M12&lt;&gt;""),"En cours","À traiter")))</f>
        <v>Clôturé</v>
      </c>
      <c r="R12" s="25" t="str">
        <f aca="false">IF(OR(H12="",P12&lt;&gt;""),"",IF(AND(C12="Réclamation",I12="",$D$5&lt;&gt;"",$D$4-B12&gt;$D$5),"Accusé de réception à envoyer",IF(AND(K12="",$D$6&lt;&gt;"",$D$4-B12&gt;$D$6),"Réponse en retard","")))</f>
        <v/>
      </c>
    </row>
    <row r="13" customFormat="false" ht="70.5" hidden="false" customHeight="true" outlineLevel="0" collapsed="false">
      <c r="A13" s="20" t="n">
        <v>3</v>
      </c>
      <c r="B13" s="21" t="n">
        <v>46077</v>
      </c>
      <c r="C13" s="22" t="s">
        <v>122</v>
      </c>
      <c r="D13" s="23" t="s">
        <v>114</v>
      </c>
      <c r="E13" s="23" t="s">
        <v>115</v>
      </c>
      <c r="F13" s="23" t="s">
        <v>123</v>
      </c>
      <c r="G13" s="23" t="s">
        <v>117</v>
      </c>
      <c r="H13" s="23" t="s">
        <v>124</v>
      </c>
      <c r="I13" s="21"/>
      <c r="J13" s="24" t="str">
        <f aca="false">IF(OR(B13="",I13=""),"",I13-B13)</f>
        <v/>
      </c>
      <c r="K13" s="21" t="n">
        <v>46077</v>
      </c>
      <c r="L13" s="24" t="n">
        <f aca="false">IF(OR(B13="",K13=""),"",K13-B13)</f>
        <v>0</v>
      </c>
      <c r="M13" s="23" t="s">
        <v>125</v>
      </c>
      <c r="N13" s="23" t="s">
        <v>126</v>
      </c>
      <c r="O13" s="23" t="s">
        <v>127</v>
      </c>
      <c r="P13" s="21" t="n">
        <v>46080</v>
      </c>
      <c r="Q13" s="25" t="str">
        <f aca="false">IF(H13="","",IF(P13&lt;&gt;"","Clôturé",IF(OR(I13&lt;&gt;"",K13&lt;&gt;"",M13&lt;&gt;""),"En cours","À traiter")))</f>
        <v>Clôturé</v>
      </c>
      <c r="R13" s="25" t="str">
        <f aca="false">IF(OR(H13="",P13&lt;&gt;""),"",IF(AND(C13="Réclamation",I13="",$D$5&lt;&gt;"",$D$4-B13&gt;$D$5),"Accusé de réception à envoyer",IF(AND(K13="",$D$6&lt;&gt;"",$D$4-B13&gt;$D$6),"Réponse en retard","")))</f>
        <v/>
      </c>
    </row>
    <row r="14" customFormat="false" ht="57.75" hidden="false" customHeight="true" outlineLevel="0" collapsed="false">
      <c r="A14" s="20" t="n">
        <v>4</v>
      </c>
      <c r="B14" s="21" t="n">
        <v>46098</v>
      </c>
      <c r="C14" s="22" t="s">
        <v>104</v>
      </c>
      <c r="D14" s="23" t="s">
        <v>128</v>
      </c>
      <c r="E14" s="23" t="s">
        <v>106</v>
      </c>
      <c r="F14" s="23" t="s">
        <v>129</v>
      </c>
      <c r="G14" s="23" t="s">
        <v>130</v>
      </c>
      <c r="H14" s="23" t="s">
        <v>131</v>
      </c>
      <c r="I14" s="21" t="n">
        <v>46098</v>
      </c>
      <c r="J14" s="24" t="n">
        <f aca="false">IF(OR(B14="",I14=""),"",I14-B14)</f>
        <v>0</v>
      </c>
      <c r="K14" s="21" t="n">
        <v>46099</v>
      </c>
      <c r="L14" s="24" t="n">
        <f aca="false">IF(OR(B14="",K14=""),"",K14-B14)</f>
        <v>1</v>
      </c>
      <c r="M14" s="23" t="s">
        <v>132</v>
      </c>
      <c r="N14" s="23" t="s">
        <v>133</v>
      </c>
      <c r="O14" s="23" t="s">
        <v>134</v>
      </c>
      <c r="P14" s="21" t="n">
        <v>46114</v>
      </c>
      <c r="Q14" s="25" t="str">
        <f aca="false">IF(H14="","",IF(P14&lt;&gt;"","Clôturé",IF(OR(I14&lt;&gt;"",K14&lt;&gt;"",M14&lt;&gt;""),"En cours","À traiter")))</f>
        <v>Clôturé</v>
      </c>
      <c r="R14" s="25" t="str">
        <f aca="false">IF(OR(H14="",P14&lt;&gt;""),"",IF(AND(C14="Réclamation",I14="",$D$5&lt;&gt;"",$D$4-B14&gt;$D$5),"Accusé de réception à envoyer",IF(AND(K14="",$D$6&lt;&gt;"",$D$4-B14&gt;$D$6),"Réponse en retard","")))</f>
        <v/>
      </c>
    </row>
    <row r="15" customFormat="false" ht="57.75" hidden="false" customHeight="true" outlineLevel="0" collapsed="false">
      <c r="A15" s="20" t="n">
        <v>5</v>
      </c>
      <c r="B15" s="21" t="n">
        <v>46120</v>
      </c>
      <c r="C15" s="22" t="s">
        <v>113</v>
      </c>
      <c r="D15" s="23" t="s">
        <v>105</v>
      </c>
      <c r="E15" s="23" t="s">
        <v>135</v>
      </c>
      <c r="F15" s="23" t="s">
        <v>136</v>
      </c>
      <c r="G15" s="23" t="s">
        <v>137</v>
      </c>
      <c r="H15" s="23" t="s">
        <v>138</v>
      </c>
      <c r="I15" s="21"/>
      <c r="J15" s="24" t="str">
        <f aca="false">IF(OR(B15="",I15=""),"",I15-B15)</f>
        <v/>
      </c>
      <c r="K15" s="21" t="n">
        <v>46121</v>
      </c>
      <c r="L15" s="24" t="n">
        <f aca="false">IF(OR(B15="",K15=""),"",K15-B15)</f>
        <v>1</v>
      </c>
      <c r="M15" s="23" t="s">
        <v>139</v>
      </c>
      <c r="N15" s="23" t="s">
        <v>140</v>
      </c>
      <c r="O15" s="23" t="s">
        <v>141</v>
      </c>
      <c r="P15" s="21" t="n">
        <v>46136</v>
      </c>
      <c r="Q15" s="25" t="str">
        <f aca="false">IF(H15="","",IF(P15&lt;&gt;"","Clôturé",IF(OR(I15&lt;&gt;"",K15&lt;&gt;"",M15&lt;&gt;""),"En cours","À traiter")))</f>
        <v>Clôturé</v>
      </c>
      <c r="R15" s="25" t="str">
        <f aca="false">IF(OR(H15="",P15&lt;&gt;""),"",IF(AND(C15="Réclamation",I15="",$D$5&lt;&gt;"",$D$4-B15&gt;$D$5),"Accusé de réception à envoyer",IF(AND(K15="",$D$6&lt;&gt;"",$D$4-B15&gt;$D$6),"Réponse en retard","")))</f>
        <v/>
      </c>
    </row>
    <row r="16" customFormat="false" ht="45" hidden="false" customHeight="true" outlineLevel="0" collapsed="false">
      <c r="A16" s="20" t="n">
        <v>6</v>
      </c>
      <c r="B16" s="21" t="n">
        <v>46147</v>
      </c>
      <c r="C16" s="22" t="s">
        <v>104</v>
      </c>
      <c r="D16" s="23" t="s">
        <v>142</v>
      </c>
      <c r="E16" s="23" t="s">
        <v>143</v>
      </c>
      <c r="F16" s="23" t="s">
        <v>144</v>
      </c>
      <c r="G16" s="23" t="s">
        <v>130</v>
      </c>
      <c r="H16" s="23" t="s">
        <v>145</v>
      </c>
      <c r="I16" s="21" t="n">
        <v>46149</v>
      </c>
      <c r="J16" s="24" t="n">
        <f aca="false">IF(OR(B16="",I16=""),"",I16-B16)</f>
        <v>2</v>
      </c>
      <c r="K16" s="21" t="n">
        <v>46154</v>
      </c>
      <c r="L16" s="24" t="n">
        <f aca="false">IF(OR(B16="",K16=""),"",K16-B16)</f>
        <v>7</v>
      </c>
      <c r="M16" s="23" t="s">
        <v>146</v>
      </c>
      <c r="N16" s="23" t="s">
        <v>147</v>
      </c>
      <c r="O16" s="23" t="s">
        <v>148</v>
      </c>
      <c r="P16" s="21" t="n">
        <v>46171</v>
      </c>
      <c r="Q16" s="25" t="str">
        <f aca="false">IF(H16="","",IF(P16&lt;&gt;"","Clôturé",IF(OR(I16&lt;&gt;"",K16&lt;&gt;"",M16&lt;&gt;""),"En cours","À traiter")))</f>
        <v>Clôturé</v>
      </c>
      <c r="R16" s="25" t="str">
        <f aca="false">IF(OR(H16="",P16&lt;&gt;""),"",IF(AND(C16="Réclamation",I16="",$D$5&lt;&gt;"",$D$4-B16&gt;$D$5),"Accusé de réception à envoyer",IF(AND(K16="",$D$6&lt;&gt;"",$D$4-B16&gt;$D$6),"Réponse en retard","")))</f>
        <v/>
      </c>
    </row>
    <row r="17" customFormat="false" ht="57.75" hidden="false" customHeight="true" outlineLevel="0" collapsed="false">
      <c r="A17" s="20" t="n">
        <v>7</v>
      </c>
      <c r="B17" s="21" t="n">
        <v>46161</v>
      </c>
      <c r="C17" s="22" t="s">
        <v>122</v>
      </c>
      <c r="D17" s="23" t="s">
        <v>114</v>
      </c>
      <c r="E17" s="23" t="s">
        <v>115</v>
      </c>
      <c r="F17" s="23" t="s">
        <v>149</v>
      </c>
      <c r="G17" s="23" t="s">
        <v>117</v>
      </c>
      <c r="H17" s="23" t="s">
        <v>150</v>
      </c>
      <c r="I17" s="21"/>
      <c r="J17" s="24" t="str">
        <f aca="false">IF(OR(B17="",I17=""),"",I17-B17)</f>
        <v/>
      </c>
      <c r="K17" s="21" t="n">
        <v>46161</v>
      </c>
      <c r="L17" s="24" t="n">
        <f aca="false">IF(OR(B17="",K17=""),"",K17-B17)</f>
        <v>0</v>
      </c>
      <c r="M17" s="23" t="s">
        <v>151</v>
      </c>
      <c r="N17" s="23" t="s">
        <v>152</v>
      </c>
      <c r="O17" s="23" t="s">
        <v>153</v>
      </c>
      <c r="P17" s="21" t="n">
        <v>46162</v>
      </c>
      <c r="Q17" s="25" t="str">
        <f aca="false">IF(H17="","",IF(P17&lt;&gt;"","Clôturé",IF(OR(I17&lt;&gt;"",K17&lt;&gt;"",M17&lt;&gt;""),"En cours","À traiter")))</f>
        <v>Clôturé</v>
      </c>
      <c r="R17" s="25" t="str">
        <f aca="false">IF(OR(H17="",P17&lt;&gt;""),"",IF(AND(C17="Réclamation",I17="",$D$5&lt;&gt;"",$D$4-B17&gt;$D$5),"Accusé de réception à envoyer",IF(AND(K17="",$D$6&lt;&gt;"",$D$4-B17&gt;$D$6),"Réponse en retard","")))</f>
        <v/>
      </c>
    </row>
    <row r="18" customFormat="false" ht="57.75" hidden="false" customHeight="true" outlineLevel="0" collapsed="false">
      <c r="A18" s="20" t="n">
        <v>8</v>
      </c>
      <c r="B18" s="21" t="n">
        <v>46182</v>
      </c>
      <c r="C18" s="22" t="s">
        <v>104</v>
      </c>
      <c r="D18" s="23" t="s">
        <v>105</v>
      </c>
      <c r="E18" s="23" t="s">
        <v>154</v>
      </c>
      <c r="F18" s="23" t="s">
        <v>155</v>
      </c>
      <c r="G18" s="23" t="s">
        <v>156</v>
      </c>
      <c r="H18" s="23" t="s">
        <v>157</v>
      </c>
      <c r="I18" s="21" t="n">
        <v>46182</v>
      </c>
      <c r="J18" s="24" t="n">
        <f aca="false">IF(OR(B18="",I18=""),"",I18-B18)</f>
        <v>0</v>
      </c>
      <c r="K18" s="21" t="n">
        <v>46184</v>
      </c>
      <c r="L18" s="24" t="n">
        <f aca="false">IF(OR(B18="",K18=""),"",K18-B18)</f>
        <v>2</v>
      </c>
      <c r="M18" s="23" t="s">
        <v>158</v>
      </c>
      <c r="N18" s="23" t="s">
        <v>159</v>
      </c>
      <c r="O18" s="23" t="s">
        <v>160</v>
      </c>
      <c r="P18" s="21" t="n">
        <v>46203</v>
      </c>
      <c r="Q18" s="25" t="str">
        <f aca="false">IF(H18="","",IF(P18&lt;&gt;"","Clôturé",IF(OR(I18&lt;&gt;"",K18&lt;&gt;"",M18&lt;&gt;""),"En cours","À traiter")))</f>
        <v>Clôturé</v>
      </c>
      <c r="R18" s="25" t="str">
        <f aca="false">IF(OR(H18="",P18&lt;&gt;""),"",IF(AND(C18="Réclamation",I18="",$D$5&lt;&gt;"",$D$4-B18&gt;$D$5),"Accusé de réception à envoyer",IF(AND(K18="",$D$6&lt;&gt;"",$D$4-B18&gt;$D$6),"Réponse en retard","")))</f>
        <v/>
      </c>
    </row>
    <row r="19" customFormat="false" ht="45" hidden="false" customHeight="true" outlineLevel="0" collapsed="false">
      <c r="A19" s="20" t="n">
        <v>9</v>
      </c>
      <c r="B19" s="21" t="n">
        <v>46195</v>
      </c>
      <c r="C19" s="22" t="s">
        <v>113</v>
      </c>
      <c r="D19" s="23" t="s">
        <v>114</v>
      </c>
      <c r="E19" s="23" t="s">
        <v>106</v>
      </c>
      <c r="F19" s="23" t="s">
        <v>161</v>
      </c>
      <c r="G19" s="23" t="s">
        <v>117</v>
      </c>
      <c r="H19" s="23" t="s">
        <v>162</v>
      </c>
      <c r="I19" s="21"/>
      <c r="J19" s="24" t="str">
        <f aca="false">IF(OR(B19="",I19=""),"",I19-B19)</f>
        <v/>
      </c>
      <c r="K19" s="21" t="n">
        <v>46196</v>
      </c>
      <c r="L19" s="24" t="n">
        <f aca="false">IF(OR(B19="",K19=""),"",K19-B19)</f>
        <v>1</v>
      </c>
      <c r="M19" s="23" t="s">
        <v>163</v>
      </c>
      <c r="N19" s="23" t="s">
        <v>164</v>
      </c>
      <c r="O19" s="23" t="s">
        <v>165</v>
      </c>
      <c r="P19" s="21" t="n">
        <v>46213</v>
      </c>
      <c r="Q19" s="25" t="str">
        <f aca="false">IF(H19="","",IF(P19&lt;&gt;"","Clôturé",IF(OR(I19&lt;&gt;"",K19&lt;&gt;"",M19&lt;&gt;""),"En cours","À traiter")))</f>
        <v>Clôturé</v>
      </c>
      <c r="R19" s="25" t="str">
        <f aca="false">IF(OR(H19="",P19&lt;&gt;""),"",IF(AND(C19="Réclamation",I19="",$D$5&lt;&gt;"",$D$4-B19&gt;$D$5),"Accusé de réception à envoyer",IF(AND(K19="",$D$6&lt;&gt;"",$D$4-B19&gt;$D$6),"Réponse en retard","")))</f>
        <v/>
      </c>
    </row>
    <row r="20" customFormat="false" ht="45" hidden="false" customHeight="true" outlineLevel="0" collapsed="false">
      <c r="A20" s="20" t="n">
        <v>10</v>
      </c>
      <c r="B20" s="21" t="n">
        <v>46280</v>
      </c>
      <c r="C20" s="22" t="s">
        <v>104</v>
      </c>
      <c r="D20" s="23" t="s">
        <v>105</v>
      </c>
      <c r="E20" s="23" t="s">
        <v>106</v>
      </c>
      <c r="F20" s="23" t="s">
        <v>166</v>
      </c>
      <c r="G20" s="23" t="s">
        <v>137</v>
      </c>
      <c r="H20" s="23" t="s">
        <v>167</v>
      </c>
      <c r="I20" s="21" t="n">
        <v>46280</v>
      </c>
      <c r="J20" s="24" t="n">
        <f aca="false">IF(OR(B20="",I20=""),"",I20-B20)</f>
        <v>0</v>
      </c>
      <c r="K20" s="21" t="n">
        <v>46281</v>
      </c>
      <c r="L20" s="24" t="n">
        <f aca="false">IF(OR(B20="",K20=""),"",K20-B20)</f>
        <v>1</v>
      </c>
      <c r="M20" s="23" t="s">
        <v>168</v>
      </c>
      <c r="N20" s="23" t="s">
        <v>169</v>
      </c>
      <c r="O20" s="23" t="s">
        <v>170</v>
      </c>
      <c r="P20" s="21" t="n">
        <v>46283</v>
      </c>
      <c r="Q20" s="25" t="str">
        <f aca="false">IF(H20="","",IF(P20&lt;&gt;"","Clôturé",IF(OR(I20&lt;&gt;"",K20&lt;&gt;"",M20&lt;&gt;""),"En cours","À traiter")))</f>
        <v>Clôturé</v>
      </c>
      <c r="R20" s="25" t="str">
        <f aca="false">IF(OR(H20="",P20&lt;&gt;""),"",IF(AND(C20="Réclamation",I20="",$D$5&lt;&gt;"",$D$4-B20&gt;$D$5),"Accusé de réception à envoyer",IF(AND(K20="",$D$6&lt;&gt;"",$D$4-B20&gt;$D$6),"Réponse en retard","")))</f>
        <v/>
      </c>
    </row>
    <row r="21" customFormat="false" ht="45" hidden="false" customHeight="true" outlineLevel="0" collapsed="false">
      <c r="A21" s="20" t="n">
        <v>11</v>
      </c>
      <c r="B21" s="21" t="n">
        <v>46301</v>
      </c>
      <c r="C21" s="22" t="s">
        <v>104</v>
      </c>
      <c r="D21" s="23" t="s">
        <v>128</v>
      </c>
      <c r="E21" s="23" t="s">
        <v>106</v>
      </c>
      <c r="F21" s="23" t="s">
        <v>171</v>
      </c>
      <c r="G21" s="23" t="s">
        <v>172</v>
      </c>
      <c r="H21" s="23" t="s">
        <v>173</v>
      </c>
      <c r="I21" s="21" t="n">
        <v>46302</v>
      </c>
      <c r="J21" s="24" t="n">
        <f aca="false">IF(OR(B21="",I21=""),"",I21-B21)</f>
        <v>1</v>
      </c>
      <c r="K21" s="21" t="n">
        <v>46304</v>
      </c>
      <c r="L21" s="24" t="n">
        <f aca="false">IF(OR(B21="",K21=""),"",K21-B21)</f>
        <v>3</v>
      </c>
      <c r="M21" s="23" t="s">
        <v>174</v>
      </c>
      <c r="N21" s="23" t="s">
        <v>175</v>
      </c>
      <c r="O21" s="23" t="s">
        <v>176</v>
      </c>
      <c r="P21" s="21"/>
      <c r="Q21" s="25" t="str">
        <f aca="false">IF(H21="","",IF(P21&lt;&gt;"","Clôturé",IF(OR(I21&lt;&gt;"",K21&lt;&gt;"",M21&lt;&gt;""),"En cours","À traiter")))</f>
        <v>En cours</v>
      </c>
      <c r="R21" s="25" t="str">
        <f aca="false">IF(OR(H21="",P21&lt;&gt;""),"",IF(AND(C21="Réclamation",I21="",$D$5&lt;&gt;"",$D$4-B21&gt;$D$5),"Accusé de réception à envoyer",IF(AND(K21="",$D$6&lt;&gt;"",$D$4-B21&gt;$D$6),"Réponse en retard","")))</f>
        <v/>
      </c>
    </row>
    <row r="22" customFormat="false" ht="57.75" hidden="false" customHeight="true" outlineLevel="0" collapsed="false">
      <c r="A22" s="20" t="n">
        <v>12</v>
      </c>
      <c r="B22" s="21" t="n">
        <v>46308</v>
      </c>
      <c r="C22" s="22" t="s">
        <v>113</v>
      </c>
      <c r="D22" s="23" t="s">
        <v>105</v>
      </c>
      <c r="E22" s="23" t="s">
        <v>115</v>
      </c>
      <c r="F22" s="23" t="s">
        <v>177</v>
      </c>
      <c r="G22" s="23" t="s">
        <v>178</v>
      </c>
      <c r="H22" s="23" t="s">
        <v>179</v>
      </c>
      <c r="I22" s="21"/>
      <c r="J22" s="24" t="str">
        <f aca="false">IF(OR(B22="",I22=""),"",I22-B22)</f>
        <v/>
      </c>
      <c r="K22" s="21" t="n">
        <v>46309</v>
      </c>
      <c r="L22" s="24" t="n">
        <f aca="false">IF(OR(B22="",K22=""),"",K22-B22)</f>
        <v>1</v>
      </c>
      <c r="M22" s="23" t="s">
        <v>180</v>
      </c>
      <c r="N22" s="23" t="s">
        <v>181</v>
      </c>
      <c r="O22" s="23" t="s">
        <v>182</v>
      </c>
      <c r="P22" s="21"/>
      <c r="Q22" s="25" t="str">
        <f aca="false">IF(H22="","",IF(P22&lt;&gt;"","Clôturé",IF(OR(I22&lt;&gt;"",K22&lt;&gt;"",M22&lt;&gt;""),"En cours","À traiter")))</f>
        <v>En cours</v>
      </c>
      <c r="R22" s="25" t="str">
        <f aca="false">IF(OR(H22="",P22&lt;&gt;""),"",IF(AND(C22="Réclamation",I22="",$D$5&lt;&gt;"",$D$4-B22&gt;$D$5),"Accusé de réception à envoyer",IF(AND(K22="",$D$6&lt;&gt;"",$D$4-B22&gt;$D$6),"Réponse en retard","")))</f>
        <v/>
      </c>
    </row>
    <row r="23" customFormat="false" ht="45" hidden="false" customHeight="true" outlineLevel="0" collapsed="false">
      <c r="A23" s="20" t="n">
        <v>13</v>
      </c>
      <c r="B23" s="21" t="n">
        <v>46314</v>
      </c>
      <c r="C23" s="22" t="s">
        <v>104</v>
      </c>
      <c r="D23" s="23" t="s">
        <v>105</v>
      </c>
      <c r="E23" s="23" t="s">
        <v>135</v>
      </c>
      <c r="F23" s="23" t="s">
        <v>183</v>
      </c>
      <c r="G23" s="23" t="s">
        <v>108</v>
      </c>
      <c r="H23" s="23" t="s">
        <v>184</v>
      </c>
      <c r="I23" s="21"/>
      <c r="J23" s="24" t="str">
        <f aca="false">IF(OR(B23="",I23=""),"",I23-B23)</f>
        <v/>
      </c>
      <c r="K23" s="21"/>
      <c r="L23" s="24" t="str">
        <f aca="false">IF(OR(B23="",K23=""),"",K23-B23)</f>
        <v/>
      </c>
      <c r="M23" s="23"/>
      <c r="N23" s="23"/>
      <c r="O23" s="23"/>
      <c r="P23" s="21"/>
      <c r="Q23" s="25" t="str">
        <f aca="false">IF(H23="","",IF(P23&lt;&gt;"","Clôturé",IF(OR(I23&lt;&gt;"",K23&lt;&gt;"",M23&lt;&gt;""),"En cours","À traiter")))</f>
        <v>À traiter</v>
      </c>
      <c r="R23" s="25" t="str">
        <f aca="false">IF(OR(H23="",P23&lt;&gt;""),"",IF(AND(C23="Réclamation",I23="",$D$5&lt;&gt;"",$D$4-B23&gt;$D$5),"Accusé de réception à envoyer",IF(AND(K23="",$D$6&lt;&gt;"",$D$4-B23&gt;$D$6),"Réponse en retard","")))</f>
        <v>Accusé de réception à envoyer</v>
      </c>
    </row>
    <row r="24" customFormat="false" ht="45" hidden="false" customHeight="true" outlineLevel="0" collapsed="false">
      <c r="A24" s="20" t="n">
        <v>14</v>
      </c>
      <c r="B24" s="21" t="n">
        <v>46316</v>
      </c>
      <c r="C24" s="22" t="s">
        <v>122</v>
      </c>
      <c r="D24" s="23" t="s">
        <v>114</v>
      </c>
      <c r="E24" s="23" t="s">
        <v>106</v>
      </c>
      <c r="F24" s="23" t="s">
        <v>185</v>
      </c>
      <c r="G24" s="23" t="s">
        <v>117</v>
      </c>
      <c r="H24" s="23" t="s">
        <v>186</v>
      </c>
      <c r="I24" s="21"/>
      <c r="J24" s="24" t="str">
        <f aca="false">IF(OR(B24="",I24=""),"",I24-B24)</f>
        <v/>
      </c>
      <c r="K24" s="21" t="n">
        <v>46316</v>
      </c>
      <c r="L24" s="24" t="n">
        <f aca="false">IF(OR(B24="",K24=""),"",K24-B24)</f>
        <v>0</v>
      </c>
      <c r="M24" s="23" t="s">
        <v>187</v>
      </c>
      <c r="N24" s="23" t="s">
        <v>188</v>
      </c>
      <c r="O24" s="23" t="s">
        <v>189</v>
      </c>
      <c r="P24" s="21"/>
      <c r="Q24" s="25" t="str">
        <f aca="false">IF(H24="","",IF(P24&lt;&gt;"","Clôturé",IF(OR(I24&lt;&gt;"",K24&lt;&gt;"",M24&lt;&gt;""),"En cours","À traiter")))</f>
        <v>En cours</v>
      </c>
      <c r="R24" s="25" t="str">
        <f aca="false">IF(OR(H24="",P24&lt;&gt;""),"",IF(AND(C24="Réclamation",I24="",$D$5&lt;&gt;"",$D$4-B24&gt;$D$5),"Accusé de réception à envoyer",IF(AND(K24="",$D$6&lt;&gt;"",$D$4-B24&gt;$D$6),"Réponse en retard","")))</f>
        <v/>
      </c>
    </row>
    <row r="25" customFormat="false" ht="30" hidden="false" customHeight="true" outlineLevel="0" collapsed="false">
      <c r="A25" s="20" t="n">
        <v>15</v>
      </c>
      <c r="B25" s="21"/>
      <c r="C25" s="22"/>
      <c r="D25" s="23"/>
      <c r="E25" s="23"/>
      <c r="F25" s="23"/>
      <c r="G25" s="23"/>
      <c r="H25" s="23"/>
      <c r="I25" s="21"/>
      <c r="J25" s="24" t="str">
        <f aca="false">IF(OR(B25="",I25=""),"",I25-B25)</f>
        <v/>
      </c>
      <c r="K25" s="21"/>
      <c r="L25" s="24" t="str">
        <f aca="false">IF(OR(B25="",K25=""),"",K25-B25)</f>
        <v/>
      </c>
      <c r="M25" s="23"/>
      <c r="N25" s="23"/>
      <c r="O25" s="23"/>
      <c r="P25" s="21"/>
      <c r="Q25" s="25" t="str">
        <f aca="false">IF(H25="","",IF(P25&lt;&gt;"","Clôturé",IF(OR(I25&lt;&gt;"",K25&lt;&gt;"",M25&lt;&gt;""),"En cours","À traiter")))</f>
        <v/>
      </c>
      <c r="R25" s="25" t="str">
        <f aca="false">IF(OR(H25="",P25&lt;&gt;""),"",IF(AND(C25="Réclamation",I25="",$D$5&lt;&gt;"",$D$4-B25&gt;$D$5),"Accusé de réception à envoyer",IF(AND(K25="",$D$6&lt;&gt;"",$D$4-B25&gt;$D$6),"Réponse en retard","")))</f>
        <v/>
      </c>
    </row>
    <row r="26" customFormat="false" ht="30" hidden="false" customHeight="true" outlineLevel="0" collapsed="false">
      <c r="A26" s="20" t="n">
        <v>16</v>
      </c>
      <c r="B26" s="21"/>
      <c r="C26" s="22"/>
      <c r="D26" s="23"/>
      <c r="E26" s="23"/>
      <c r="F26" s="23"/>
      <c r="G26" s="23"/>
      <c r="H26" s="23"/>
      <c r="I26" s="21"/>
      <c r="J26" s="24" t="str">
        <f aca="false">IF(OR(B26="",I26=""),"",I26-B26)</f>
        <v/>
      </c>
      <c r="K26" s="21"/>
      <c r="L26" s="24" t="str">
        <f aca="false">IF(OR(B26="",K26=""),"",K26-B26)</f>
        <v/>
      </c>
      <c r="M26" s="23"/>
      <c r="N26" s="23"/>
      <c r="O26" s="23"/>
      <c r="P26" s="21"/>
      <c r="Q26" s="25" t="str">
        <f aca="false">IF(H26="","",IF(P26&lt;&gt;"","Clôturé",IF(OR(I26&lt;&gt;"",K26&lt;&gt;"",M26&lt;&gt;""),"En cours","À traiter")))</f>
        <v/>
      </c>
      <c r="R26" s="25" t="str">
        <f aca="false">IF(OR(H26="",P26&lt;&gt;""),"",IF(AND(C26="Réclamation",I26="",$D$5&lt;&gt;"",$D$4-B26&gt;$D$5),"Accusé de réception à envoyer",IF(AND(K26="",$D$6&lt;&gt;"",$D$4-B26&gt;$D$6),"Réponse en retard","")))</f>
        <v/>
      </c>
    </row>
    <row r="27" customFormat="false" ht="30" hidden="false" customHeight="true" outlineLevel="0" collapsed="false">
      <c r="A27" s="20" t="n">
        <v>17</v>
      </c>
      <c r="B27" s="21"/>
      <c r="C27" s="22"/>
      <c r="D27" s="23"/>
      <c r="E27" s="23"/>
      <c r="F27" s="23"/>
      <c r="G27" s="23"/>
      <c r="H27" s="23"/>
      <c r="I27" s="21"/>
      <c r="J27" s="24" t="str">
        <f aca="false">IF(OR(B27="",I27=""),"",I27-B27)</f>
        <v/>
      </c>
      <c r="K27" s="21"/>
      <c r="L27" s="24" t="str">
        <f aca="false">IF(OR(B27="",K27=""),"",K27-B27)</f>
        <v/>
      </c>
      <c r="M27" s="23"/>
      <c r="N27" s="23"/>
      <c r="O27" s="23"/>
      <c r="P27" s="21"/>
      <c r="Q27" s="25" t="str">
        <f aca="false">IF(H27="","",IF(P27&lt;&gt;"","Clôturé",IF(OR(I27&lt;&gt;"",K27&lt;&gt;"",M27&lt;&gt;""),"En cours","À traiter")))</f>
        <v/>
      </c>
      <c r="R27" s="25" t="str">
        <f aca="false">IF(OR(H27="",P27&lt;&gt;""),"",IF(AND(C27="Réclamation",I27="",$D$5&lt;&gt;"",$D$4-B27&gt;$D$5),"Accusé de réception à envoyer",IF(AND(K27="",$D$6&lt;&gt;"",$D$4-B27&gt;$D$6),"Réponse en retard","")))</f>
        <v/>
      </c>
    </row>
    <row r="28" customFormat="false" ht="30" hidden="false" customHeight="true" outlineLevel="0" collapsed="false">
      <c r="A28" s="20" t="n">
        <v>18</v>
      </c>
      <c r="B28" s="21"/>
      <c r="C28" s="22"/>
      <c r="D28" s="23"/>
      <c r="E28" s="23"/>
      <c r="F28" s="23"/>
      <c r="G28" s="23"/>
      <c r="H28" s="23"/>
      <c r="I28" s="21"/>
      <c r="J28" s="24" t="str">
        <f aca="false">IF(OR(B28="",I28=""),"",I28-B28)</f>
        <v/>
      </c>
      <c r="K28" s="21"/>
      <c r="L28" s="24" t="str">
        <f aca="false">IF(OR(B28="",K28=""),"",K28-B28)</f>
        <v/>
      </c>
      <c r="M28" s="23"/>
      <c r="N28" s="23"/>
      <c r="O28" s="23"/>
      <c r="P28" s="21"/>
      <c r="Q28" s="25" t="str">
        <f aca="false">IF(H28="","",IF(P28&lt;&gt;"","Clôturé",IF(OR(I28&lt;&gt;"",K28&lt;&gt;"",M28&lt;&gt;""),"En cours","À traiter")))</f>
        <v/>
      </c>
      <c r="R28" s="25" t="str">
        <f aca="false">IF(OR(H28="",P28&lt;&gt;""),"",IF(AND(C28="Réclamation",I28="",$D$5&lt;&gt;"",$D$4-B28&gt;$D$5),"Accusé de réception à envoyer",IF(AND(K28="",$D$6&lt;&gt;"",$D$4-B28&gt;$D$6),"Réponse en retard","")))</f>
        <v/>
      </c>
    </row>
  </sheetData>
  <mergeCells count="15">
    <mergeCell ref="A4:C4"/>
    <mergeCell ref="D4:E4"/>
    <mergeCell ref="J4:O8"/>
    <mergeCell ref="A5:C5"/>
    <mergeCell ref="D5:E5"/>
    <mergeCell ref="A6:C6"/>
    <mergeCell ref="D6:E6"/>
    <mergeCell ref="A7:C7"/>
    <mergeCell ref="D7:E7"/>
    <mergeCell ref="A8:C8"/>
    <mergeCell ref="D8:E8"/>
    <mergeCell ref="A9:H9"/>
    <mergeCell ref="I9:L9"/>
    <mergeCell ref="M9:O9"/>
    <mergeCell ref="P9:R9"/>
  </mergeCells>
  <conditionalFormatting sqref="C11:C28">
    <cfRule type="expression" priority="2" aboveAverage="0" equalAverage="0" bottom="0" percent="0" rank="0" text="" dxfId="0">
      <formula>$C11="Réclamation"</formula>
    </cfRule>
    <cfRule type="expression" priority="3" aboveAverage="0" equalAverage="0" bottom="0" percent="0" rank="0" text="" dxfId="1">
      <formula>$C11="Difficulté"</formula>
    </cfRule>
    <cfRule type="expression" priority="4" aboveAverage="0" equalAverage="0" bottom="0" percent="0" rank="0" text="" dxfId="2">
      <formula>$C11="Aléa"</formula>
    </cfRule>
    <cfRule type="expression" priority="5" aboveAverage="0" equalAverage="0" bottom="0" percent="0" rank="0" text="" dxfId="3">
      <formula>AND($H11&lt;&gt;"",$C11="")</formula>
    </cfRule>
  </conditionalFormatting>
  <conditionalFormatting sqref="Q11:Q28">
    <cfRule type="expression" priority="6" aboveAverage="0" equalAverage="0" bottom="0" percent="0" rank="0" text="" dxfId="4">
      <formula>$Q11="Clôturé"</formula>
    </cfRule>
    <cfRule type="expression" priority="7" aboveAverage="0" equalAverage="0" bottom="0" percent="0" rank="0" text="" dxfId="5">
      <formula>$Q11="À traiter"</formula>
    </cfRule>
  </conditionalFormatting>
  <conditionalFormatting sqref="R11:R28">
    <cfRule type="expression" priority="8" aboveAverage="0" equalAverage="0" bottom="0" percent="0" rank="0" text="" dxfId="0">
      <formula>$R11&lt;&gt;""</formula>
    </cfRule>
  </conditionalFormatting>
  <conditionalFormatting sqref="J11:J28">
    <cfRule type="expression" priority="9" aboveAverage="0" equalAverage="0" bottom="0" percent="0" rank="0" text="" dxfId="0">
      <formula>AND($J11&lt;&gt;"",$D$5&lt;&gt;"",$J11&gt;$D$5)</formula>
    </cfRule>
  </conditionalFormatting>
  <conditionalFormatting sqref="L11:L28">
    <cfRule type="expression" priority="10" aboveAverage="0" equalAverage="0" bottom="0" percent="0" rank="0" text="" dxfId="0">
      <formula>AND($L11&lt;&gt;"",$D$6&lt;&gt;"",$L11&gt;$D$6)</formula>
    </cfRule>
  </conditionalFormatting>
  <conditionalFormatting sqref="N11:N28">
    <cfRule type="expression" priority="11" aboveAverage="0" equalAverage="0" bottom="0" percent="0" rank="0" text="" dxfId="3">
      <formula>AND($P11&lt;&gt;"",$N11="")</formula>
    </cfRule>
  </conditionalFormatting>
  <dataValidations count="4">
    <dataValidation allowBlank="true" errorStyle="stop" operator="between" showDropDown="false" showErrorMessage="false" showInputMessage="false" sqref="C11:C28" type="list">
      <formula1>Listes!$A$4:$A$6</formula1>
      <formula2>0</formula2>
    </dataValidation>
    <dataValidation allowBlank="true" errorStyle="stop" operator="between" showDropDown="false" showErrorMessage="false" showInputMessage="false" sqref="D11:D28" type="list">
      <formula1>Listes!$B$4:$B$9</formula1>
      <formula2>0</formula2>
    </dataValidation>
    <dataValidation allowBlank="true" errorStyle="stop" operator="between" showDropDown="false" showErrorMessage="false" showInputMessage="false" sqref="E11:E28" type="list">
      <formula1>Listes!$C$4:$C$9</formula1>
      <formula2>0</formula2>
    </dataValidation>
    <dataValidation allowBlank="true" errorStyle="stop" operator="between" showDropDown="false" showErrorMessage="false" showInputMessage="false" sqref="G11:G28" type="list">
      <formula1>Listes!$D$4:$D$11</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7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50"/>
    <col collapsed="false" customWidth="true" hidden="false" outlineLevel="0" max="8" min="3" style="0" width="13"/>
  </cols>
  <sheetData>
    <row r="1" customFormat="false" ht="21.75" hidden="false" customHeight="true" outlineLevel="0" collapsed="false">
      <c r="A1" s="1" t="s">
        <v>63</v>
      </c>
      <c r="B1" s="2"/>
      <c r="C1" s="2"/>
      <c r="D1" s="2"/>
      <c r="E1" s="2"/>
      <c r="F1" s="2"/>
      <c r="G1" s="2"/>
      <c r="H1" s="2"/>
    </row>
    <row r="2" customFormat="false" ht="25.5" hidden="false" customHeight="true" outlineLevel="0" collapsed="false">
      <c r="A2" s="3" t="s">
        <v>190</v>
      </c>
    </row>
    <row r="3" customFormat="false" ht="15" hidden="false" customHeight="false" outlineLevel="0" collapsed="false">
      <c r="A3" s="10" t="s">
        <v>191</v>
      </c>
    </row>
    <row r="4" customFormat="false" ht="19.5" hidden="false" customHeight="true" outlineLevel="0" collapsed="false">
      <c r="B4" s="11" t="s">
        <v>66</v>
      </c>
      <c r="C4" s="26" t="n">
        <f aca="false">'Exemple registre'!$D$4</f>
        <v>46317</v>
      </c>
    </row>
    <row r="5" customFormat="false" ht="19.5" hidden="false" customHeight="true" outlineLevel="0" collapsed="false">
      <c r="B5" s="11" t="s">
        <v>67</v>
      </c>
      <c r="C5" s="27" t="n">
        <f aca="false">IF('Exemple registre'!$D$5="","À renseigner",'Exemple registre'!$D$5)</f>
        <v>2</v>
      </c>
    </row>
    <row r="6" customFormat="false" ht="19.5" hidden="false" customHeight="true" outlineLevel="0" collapsed="false">
      <c r="B6" s="11" t="s">
        <v>68</v>
      </c>
      <c r="C6" s="27" t="n">
        <f aca="false">IF('Exemple registre'!$D$6="","À renseigner",'Exemple registre'!$D$6)</f>
        <v>10</v>
      </c>
    </row>
    <row r="8" customFormat="false" ht="19.5" hidden="false" customHeight="true" outlineLevel="0" collapsed="false">
      <c r="B8" s="17" t="s">
        <v>69</v>
      </c>
      <c r="C8" s="17"/>
      <c r="D8" s="17"/>
      <c r="E8" s="17"/>
      <c r="F8" s="17"/>
      <c r="G8" s="17"/>
      <c r="H8" s="17"/>
    </row>
    <row r="9" customFormat="false" ht="21.75" hidden="false" customHeight="true" outlineLevel="0" collapsed="false">
      <c r="B9" s="19" t="s">
        <v>70</v>
      </c>
      <c r="C9" s="19" t="s">
        <v>71</v>
      </c>
      <c r="D9" s="19" t="s">
        <v>72</v>
      </c>
      <c r="E9" s="19" t="s">
        <v>73</v>
      </c>
      <c r="F9" s="19"/>
      <c r="G9" s="19"/>
      <c r="H9" s="19"/>
    </row>
    <row r="10" customFormat="false" ht="19.5" hidden="false" customHeight="true" outlineLevel="0" collapsed="false">
      <c r="B10" s="11" t="s">
        <v>31</v>
      </c>
      <c r="C10" s="13" t="n">
        <f aca="false">COUNTA('Exemple registre'!$H$11:$H$28)</f>
        <v>14</v>
      </c>
      <c r="D10" s="28"/>
      <c r="E10" s="29"/>
      <c r="F10" s="29"/>
      <c r="G10" s="29"/>
      <c r="H10" s="29"/>
    </row>
    <row r="11" customFormat="false" ht="19.5" hidden="false" customHeight="true" outlineLevel="0" collapsed="false">
      <c r="B11" s="11" t="s">
        <v>74</v>
      </c>
      <c r="C11" s="13" t="n">
        <f aca="false">COUNTIFS('Exemple registre'!$H$11:$H$28,"&lt;&gt;",'Exemple registre'!$C$11:$C$28,"Réclamation")</f>
        <v>7</v>
      </c>
      <c r="D11" s="28" t="n">
        <f aca="false">IF($C$10=0,"",C11/$C$10)</f>
        <v>0.5</v>
      </c>
      <c r="E11" s="29"/>
      <c r="F11" s="29"/>
      <c r="G11" s="29"/>
      <c r="H11" s="29"/>
    </row>
    <row r="12" customFormat="false" ht="19.5" hidden="false" customHeight="true" outlineLevel="0" collapsed="false">
      <c r="B12" s="11" t="s">
        <v>75</v>
      </c>
      <c r="C12" s="13" t="n">
        <f aca="false">COUNTIFS('Exemple registre'!$H$11:$H$28,"&lt;&gt;",'Exemple registre'!$C$11:$C$28,"Difficulté")</f>
        <v>4</v>
      </c>
      <c r="D12" s="28" t="n">
        <f aca="false">IF($C$10=0,"",C12/$C$10)</f>
        <v>0.285714285714286</v>
      </c>
      <c r="E12" s="29"/>
      <c r="F12" s="29"/>
      <c r="G12" s="29"/>
      <c r="H12" s="29"/>
    </row>
    <row r="13" customFormat="false" ht="19.5" hidden="false" customHeight="true" outlineLevel="0" collapsed="false">
      <c r="B13" s="11" t="s">
        <v>76</v>
      </c>
      <c r="C13" s="13" t="n">
        <f aca="false">COUNTIFS('Exemple registre'!$H$11:$H$28,"&lt;&gt;",'Exemple registre'!$C$11:$C$28,"Aléa")</f>
        <v>3</v>
      </c>
      <c r="D13" s="28" t="n">
        <f aca="false">IF($C$10=0,"",C13/$C$10)</f>
        <v>0.214285714285714</v>
      </c>
      <c r="E13" s="29"/>
      <c r="F13" s="29"/>
      <c r="G13" s="29"/>
      <c r="H13" s="29"/>
    </row>
    <row r="14" customFormat="false" ht="19.5" hidden="false" customHeight="true" outlineLevel="0" collapsed="false">
      <c r="B14" s="11" t="s">
        <v>40</v>
      </c>
      <c r="C14" s="13" t="n">
        <f aca="false">COUNTIF('Exemple registre'!$Q$11:$Q$28,"Clôturé")</f>
        <v>10</v>
      </c>
      <c r="D14" s="28" t="n">
        <f aca="false">IF($C$10=0,"",C14/$C$10)</f>
        <v>0.714285714285714</v>
      </c>
      <c r="E14" s="29"/>
      <c r="F14" s="29"/>
      <c r="G14" s="29"/>
      <c r="H14" s="29"/>
    </row>
    <row r="15" customFormat="false" ht="19.5" hidden="false" customHeight="true" outlineLevel="0" collapsed="false">
      <c r="B15" s="11" t="s">
        <v>77</v>
      </c>
      <c r="C15" s="13" t="n">
        <f aca="false">COUNTIF('Exemple registre'!$Q$11:$Q$28,"En cours")</f>
        <v>3</v>
      </c>
      <c r="D15" s="28" t="n">
        <f aca="false">IF($C$10=0,"",C15/$C$10)</f>
        <v>0.214285714285714</v>
      </c>
      <c r="E15" s="29"/>
      <c r="F15" s="29"/>
      <c r="G15" s="29"/>
      <c r="H15" s="29"/>
    </row>
    <row r="16" customFormat="false" ht="19.5" hidden="false" customHeight="true" outlineLevel="0" collapsed="false">
      <c r="B16" s="11" t="s">
        <v>78</v>
      </c>
      <c r="C16" s="13" t="n">
        <f aca="false">COUNTIF('Exemple registre'!$Q$11:$Q$28,"À traiter")</f>
        <v>1</v>
      </c>
      <c r="D16" s="28" t="n">
        <f aca="false">IF($C$10=0,"",C16/$C$10)</f>
        <v>0.0714285714285714</v>
      </c>
      <c r="E16" s="29"/>
      <c r="F16" s="29"/>
      <c r="G16" s="29"/>
      <c r="H16" s="29"/>
    </row>
    <row r="17" customFormat="false" ht="19.5" hidden="false" customHeight="true" outlineLevel="0" collapsed="false">
      <c r="B17" s="11" t="s">
        <v>79</v>
      </c>
      <c r="C17" s="13" t="n">
        <f aca="false">COUNTIF('Exemple registre'!$R$11:$R$28,"Accusé*")+COUNTIF('Exemple registre'!$R$11:$R$28,"Réponse*")</f>
        <v>1</v>
      </c>
      <c r="D17" s="28"/>
      <c r="E17" s="29" t="str">
        <f aca="false">IF($C$17&gt;0,"Traitez ces enregistrements en priorité.","Aucune alerte.")</f>
        <v>Traitez ces enregistrements en priorité.</v>
      </c>
      <c r="F17" s="29"/>
      <c r="G17" s="29"/>
      <c r="H17" s="29"/>
    </row>
    <row r="18" customFormat="false" ht="19.5" hidden="false" customHeight="true" outlineLevel="0" collapsed="false">
      <c r="B18" s="11" t="s">
        <v>80</v>
      </c>
      <c r="C18" s="13" t="n">
        <f aca="false">COUNTIFS('Exemple registre'!$C$11:$C$28,"Réclamation",'Exemple registre'!$I$11:$I$28,"&lt;&gt;")</f>
        <v>6</v>
      </c>
      <c r="D18" s="28"/>
      <c r="E18" s="29" t="str">
        <f aca="false">IF($C$11=0,"",TEXT($C$18/$C$11,"0%")&amp;" des réclamations")</f>
        <v>86% des réclamations</v>
      </c>
      <c r="F18" s="29"/>
      <c r="G18" s="29"/>
      <c r="H18" s="29"/>
    </row>
    <row r="19" customFormat="false" ht="19.5" hidden="false" customHeight="true" outlineLevel="0" collapsed="false">
      <c r="B19" s="11" t="s">
        <v>81</v>
      </c>
      <c r="C19" s="16" t="n">
        <f aca="false">IFERROR(AVERAGE('Exemple registre'!$J$11:$J$28),"")</f>
        <v>0.5</v>
      </c>
      <c r="D19" s="28"/>
      <c r="E19" s="29"/>
      <c r="F19" s="29"/>
      <c r="G19" s="29"/>
      <c r="H19" s="29"/>
    </row>
    <row r="20" customFormat="false" ht="19.5" hidden="false" customHeight="true" outlineLevel="0" collapsed="false">
      <c r="B20" s="11" t="s">
        <v>39</v>
      </c>
      <c r="C20" s="16" t="n">
        <f aca="false">IFERROR(AVERAGE('Exemple registre'!$L$11:$L$28),"")</f>
        <v>1.53846153846154</v>
      </c>
      <c r="D20" s="28"/>
      <c r="E20" s="29"/>
      <c r="F20" s="29"/>
      <c r="G20" s="29"/>
      <c r="H20" s="29"/>
    </row>
    <row r="21" customFormat="false" ht="19.5" hidden="false" customHeight="true" outlineLevel="0" collapsed="false">
      <c r="B21" s="11" t="s">
        <v>82</v>
      </c>
      <c r="C21" s="13" t="n">
        <f aca="false">COUNTIFS('Exemple registre'!$P$11:$P$28,"&lt;&gt;",'Exemple registre'!$N$11:$N$28,"&lt;&gt;")</f>
        <v>10</v>
      </c>
      <c r="D21" s="28"/>
      <c r="E21" s="29" t="str">
        <f aca="false">IF($C$14=0,"",TEXT($C$21/$C$14,"0%")&amp;" des clôturés")</f>
        <v>100% des clôturés</v>
      </c>
      <c r="F21" s="29"/>
      <c r="G21" s="29"/>
      <c r="H21" s="29"/>
    </row>
    <row r="22" customFormat="false" ht="19.5" hidden="false" customHeight="true" outlineLevel="0" collapsed="false">
      <c r="B22" s="11" t="s">
        <v>83</v>
      </c>
      <c r="C22" s="13" t="n">
        <f aca="false">COUNTIFS('Exemple registre'!$H$11:$H$28,"&lt;&gt;",'Exemple registre'!$O$11:$O$28,"&lt;&gt;")</f>
        <v>13</v>
      </c>
      <c r="D22" s="28"/>
      <c r="E22" s="29" t="str">
        <f aca="false">IF($C$10=0,"",TEXT($C$22/$C$10,"0%")&amp;" des enregistrements")</f>
        <v>93% des enregistrements</v>
      </c>
      <c r="F22" s="29"/>
      <c r="G22" s="29"/>
      <c r="H22" s="29"/>
    </row>
    <row r="24" customFormat="false" ht="19.5" hidden="false" customHeight="true" outlineLevel="0" collapsed="false">
      <c r="B24" s="18" t="s">
        <v>84</v>
      </c>
      <c r="C24" s="18"/>
      <c r="D24" s="18"/>
      <c r="E24" s="18"/>
      <c r="F24" s="18"/>
      <c r="G24" s="18"/>
      <c r="H24" s="18"/>
    </row>
    <row r="25" customFormat="false" ht="42" hidden="false" customHeight="true" outlineLevel="0" collapsed="false">
      <c r="B25" s="19" t="s">
        <v>47</v>
      </c>
      <c r="C25" s="19" t="s">
        <v>85</v>
      </c>
      <c r="D25" s="19" t="s">
        <v>40</v>
      </c>
      <c r="E25" s="19" t="s">
        <v>86</v>
      </c>
      <c r="F25" s="19" t="s">
        <v>87</v>
      </c>
      <c r="G25" s="19" t="s">
        <v>88</v>
      </c>
    </row>
    <row r="26" customFormat="false" ht="19.5" hidden="false" customHeight="true" outlineLevel="0" collapsed="false">
      <c r="B26" s="11" t="str">
        <f aca="false">Listes!$A$4</f>
        <v>Réclamation</v>
      </c>
      <c r="C26" s="13" t="n">
        <f aca="false">COUNTIFS('Exemple registre'!$H$11:$H$28,"&lt;&gt;",'Exemple registre'!$C$11:$C$28,$B26)</f>
        <v>7</v>
      </c>
      <c r="D26" s="30" t="n">
        <f aca="false">COUNTIFS('Exemple registre'!$H$11:$H$28,"&lt;&gt;",'Exemple registre'!$C$11:$C$28,$B26,'Exemple registre'!$Q$11:$Q$28,"Clôturé")</f>
        <v>5</v>
      </c>
      <c r="E26" s="28" t="n">
        <f aca="false">IF(C26=0,"",D26/C26)</f>
        <v>0.714285714285714</v>
      </c>
      <c r="F26" s="31" t="n">
        <f aca="false">IFERROR(AVERAGEIFS('Exemple registre'!$L$11:$L$28,'Exemple registre'!$C$11:$C$28,$B26),"")</f>
        <v>2.83333333333333</v>
      </c>
      <c r="G26" s="30" t="n">
        <f aca="false">COUNTIFS('Exemple registre'!$H$11:$H$28,"&lt;&gt;",'Exemple registre'!$C$11:$C$28,$B26,'Exemple registre'!$O$11:$O$28,"&lt;&gt;")</f>
        <v>6</v>
      </c>
    </row>
    <row r="27" customFormat="false" ht="19.5" hidden="false" customHeight="true" outlineLevel="0" collapsed="false">
      <c r="B27" s="11" t="str">
        <f aca="false">Listes!$A$5</f>
        <v>Difficulté</v>
      </c>
      <c r="C27" s="13" t="n">
        <f aca="false">COUNTIFS('Exemple registre'!$H$11:$H$28,"&lt;&gt;",'Exemple registre'!$C$11:$C$28,$B27)</f>
        <v>4</v>
      </c>
      <c r="D27" s="30" t="n">
        <f aca="false">COUNTIFS('Exemple registre'!$H$11:$H$28,"&lt;&gt;",'Exemple registre'!$C$11:$C$28,$B27,'Exemple registre'!$Q$11:$Q$28,"Clôturé")</f>
        <v>3</v>
      </c>
      <c r="E27" s="28" t="n">
        <f aca="false">IF(C27=0,"",D27/C27)</f>
        <v>0.75</v>
      </c>
      <c r="F27" s="31" t="n">
        <f aca="false">IFERROR(AVERAGEIFS('Exemple registre'!$L$11:$L$28,'Exemple registre'!$C$11:$C$28,$B27),"")</f>
        <v>0.75</v>
      </c>
      <c r="G27" s="30" t="n">
        <f aca="false">COUNTIFS('Exemple registre'!$H$11:$H$28,"&lt;&gt;",'Exemple registre'!$C$11:$C$28,$B27,'Exemple registre'!$O$11:$O$28,"&lt;&gt;")</f>
        <v>4</v>
      </c>
    </row>
    <row r="28" customFormat="false" ht="19.5" hidden="false" customHeight="true" outlineLevel="0" collapsed="false">
      <c r="B28" s="11" t="str">
        <f aca="false">Listes!$A$6</f>
        <v>Aléa</v>
      </c>
      <c r="C28" s="13" t="n">
        <f aca="false">COUNTIFS('Exemple registre'!$H$11:$H$28,"&lt;&gt;",'Exemple registre'!$C$11:$C$28,$B28)</f>
        <v>3</v>
      </c>
      <c r="D28" s="30" t="n">
        <f aca="false">COUNTIFS('Exemple registre'!$H$11:$H$28,"&lt;&gt;",'Exemple registre'!$C$11:$C$28,$B28,'Exemple registre'!$Q$11:$Q$28,"Clôturé")</f>
        <v>2</v>
      </c>
      <c r="E28" s="28" t="n">
        <f aca="false">IF(C28=0,"",D28/C28)</f>
        <v>0.666666666666667</v>
      </c>
      <c r="F28" s="31" t="n">
        <f aca="false">IFERROR(AVERAGEIFS('Exemple registre'!$L$11:$L$28,'Exemple registre'!$C$11:$C$28,$B28),"")</f>
        <v>0</v>
      </c>
      <c r="G28" s="30" t="n">
        <f aca="false">COUNTIFS('Exemple registre'!$H$11:$H$28,"&lt;&gt;",'Exemple registre'!$C$11:$C$28,$B28,'Exemple registre'!$O$11:$O$28,"&lt;&gt;")</f>
        <v>3</v>
      </c>
    </row>
    <row r="30" customFormat="false" ht="19.5" hidden="false" customHeight="true" outlineLevel="0" collapsed="false">
      <c r="B30" s="17" t="s">
        <v>89</v>
      </c>
      <c r="C30" s="17"/>
      <c r="D30" s="17"/>
      <c r="E30" s="17"/>
      <c r="F30" s="17"/>
      <c r="G30" s="17"/>
      <c r="H30" s="17"/>
    </row>
    <row r="31" customFormat="false" ht="30" hidden="false" customHeight="true" outlineLevel="0" collapsed="false">
      <c r="B31" s="19" t="s">
        <v>51</v>
      </c>
      <c r="C31" s="19" t="s">
        <v>85</v>
      </c>
      <c r="D31" s="19" t="s">
        <v>34</v>
      </c>
      <c r="E31" s="19" t="s">
        <v>72</v>
      </c>
    </row>
    <row r="32" customFormat="false" ht="18" hidden="false" customHeight="true" outlineLevel="0" collapsed="false">
      <c r="B32" s="11" t="str">
        <f aca="false">Listes!$D$4</f>
        <v>Contenu pédagogique</v>
      </c>
      <c r="C32" s="13" t="n">
        <f aca="false">COUNTIFS('Exemple registre'!$H$11:$H$28,"&lt;&gt;",'Exemple registre'!$G$11:$G$28,$B32)</f>
        <v>2</v>
      </c>
      <c r="D32" s="30" t="n">
        <f aca="false">COUNTIFS('Exemple registre'!$H$11:$H$28,"&lt;&gt;",'Exemple registre'!$G$11:$G$28,$B32,'Exemple registre'!$C$11:$C$28,"Réclamation")</f>
        <v>2</v>
      </c>
      <c r="E32" s="28" t="n">
        <f aca="false">IF($C$10=0,"",C32/$C$10)</f>
        <v>0.142857142857143</v>
      </c>
    </row>
    <row r="33" customFormat="false" ht="18" hidden="false" customHeight="true" outlineLevel="0" collapsed="false">
      <c r="B33" s="11" t="str">
        <f aca="false">Listes!$D$5</f>
        <v>Formateur et animation</v>
      </c>
      <c r="C33" s="13" t="n">
        <f aca="false">COUNTIFS('Exemple registre'!$H$11:$H$28,"&lt;&gt;",'Exemple registre'!$G$11:$G$28,$B33)</f>
        <v>1</v>
      </c>
      <c r="D33" s="30" t="n">
        <f aca="false">COUNTIFS('Exemple registre'!$H$11:$H$28,"&lt;&gt;",'Exemple registre'!$G$11:$G$28,$B33,'Exemple registre'!$C$11:$C$28,"Réclamation")</f>
        <v>1</v>
      </c>
      <c r="E33" s="28" t="n">
        <f aca="false">IF($C$10=0,"",C33/$C$10)</f>
        <v>0.0714285714285714</v>
      </c>
    </row>
    <row r="34" customFormat="false" ht="18" hidden="false" customHeight="true" outlineLevel="0" collapsed="false">
      <c r="B34" s="11" t="str">
        <f aca="false">Listes!$D$6</f>
        <v>Organisation et planning</v>
      </c>
      <c r="C34" s="13" t="n">
        <f aca="false">COUNTIFS('Exemple registre'!$H$11:$H$28,"&lt;&gt;",'Exemple registre'!$G$11:$G$28,$B34)</f>
        <v>5</v>
      </c>
      <c r="D34" s="30" t="n">
        <f aca="false">COUNTIFS('Exemple registre'!$H$11:$H$28,"&lt;&gt;",'Exemple registre'!$G$11:$G$28,$B34,'Exemple registre'!$C$11:$C$28,"Réclamation")</f>
        <v>0</v>
      </c>
      <c r="E34" s="28" t="n">
        <f aca="false">IF($C$10=0,"",C34/$C$10)</f>
        <v>0.357142857142857</v>
      </c>
    </row>
    <row r="35" customFormat="false" ht="18" hidden="false" customHeight="true" outlineLevel="0" collapsed="false">
      <c r="B35" s="11" t="str">
        <f aca="false">Listes!$D$7</f>
        <v>Locaux, plateforme et outils</v>
      </c>
      <c r="C35" s="13" t="n">
        <f aca="false">COUNTIFS('Exemple registre'!$H$11:$H$28,"&lt;&gt;",'Exemple registre'!$G$11:$G$28,$B35)</f>
        <v>2</v>
      </c>
      <c r="D35" s="30" t="n">
        <f aca="false">COUNTIFS('Exemple registre'!$H$11:$H$28,"&lt;&gt;",'Exemple registre'!$G$11:$G$28,$B35,'Exemple registre'!$C$11:$C$28,"Réclamation")</f>
        <v>1</v>
      </c>
      <c r="E35" s="28" t="n">
        <f aca="false">IF($C$10=0,"",C35/$C$10)</f>
        <v>0.142857142857143</v>
      </c>
    </row>
    <row r="36" customFormat="false" ht="18" hidden="false" customHeight="true" outlineLevel="0" collapsed="false">
      <c r="B36" s="11" t="str">
        <f aca="false">Listes!$D$8</f>
        <v>Information et administratif</v>
      </c>
      <c r="C36" s="13" t="n">
        <f aca="false">COUNTIFS('Exemple registre'!$H$11:$H$28,"&lt;&gt;",'Exemple registre'!$G$11:$G$28,$B36)</f>
        <v>2</v>
      </c>
      <c r="D36" s="30" t="n">
        <f aca="false">COUNTIFS('Exemple registre'!$H$11:$H$28,"&lt;&gt;",'Exemple registre'!$G$11:$G$28,$B36,'Exemple registre'!$C$11:$C$28,"Réclamation")</f>
        <v>2</v>
      </c>
      <c r="E36" s="28" t="n">
        <f aca="false">IF($C$10=0,"",C36/$C$10)</f>
        <v>0.142857142857143</v>
      </c>
    </row>
    <row r="37" customFormat="false" ht="18" hidden="false" customHeight="true" outlineLevel="0" collapsed="false">
      <c r="B37" s="11" t="str">
        <f aca="false">Listes!$D$9</f>
        <v>Facturation</v>
      </c>
      <c r="C37" s="13" t="n">
        <f aca="false">COUNTIFS('Exemple registre'!$H$11:$H$28,"&lt;&gt;",'Exemple registre'!$G$11:$G$28,$B37)</f>
        <v>1</v>
      </c>
      <c r="D37" s="30" t="n">
        <f aca="false">COUNTIFS('Exemple registre'!$H$11:$H$28,"&lt;&gt;",'Exemple registre'!$G$11:$G$28,$B37,'Exemple registre'!$C$11:$C$28,"Réclamation")</f>
        <v>1</v>
      </c>
      <c r="E37" s="28" t="n">
        <f aca="false">IF($C$10=0,"",C37/$C$10)</f>
        <v>0.0714285714285714</v>
      </c>
    </row>
    <row r="38" customFormat="false" ht="18" hidden="false" customHeight="true" outlineLevel="0" collapsed="false">
      <c r="B38" s="11" t="str">
        <f aca="false">Listes!$D$10</f>
        <v>Accessibilité et aménagements</v>
      </c>
      <c r="C38" s="13" t="n">
        <f aca="false">COUNTIFS('Exemple registre'!$H$11:$H$28,"&lt;&gt;",'Exemple registre'!$G$11:$G$28,$B38)</f>
        <v>1</v>
      </c>
      <c r="D38" s="30" t="n">
        <f aca="false">COUNTIFS('Exemple registre'!$H$11:$H$28,"&lt;&gt;",'Exemple registre'!$G$11:$G$28,$B38,'Exemple registre'!$C$11:$C$28,"Réclamation")</f>
        <v>0</v>
      </c>
      <c r="E38" s="28" t="n">
        <f aca="false">IF($C$10=0,"",C38/$C$10)</f>
        <v>0.0714285714285714</v>
      </c>
    </row>
    <row r="39" customFormat="false" ht="18" hidden="false" customHeight="true" outlineLevel="0" collapsed="false">
      <c r="B39" s="11" t="str">
        <f aca="false">Listes!$D$11</f>
        <v>Autre</v>
      </c>
      <c r="C39" s="13" t="n">
        <f aca="false">COUNTIFS('Exemple registre'!$H$11:$H$28,"&lt;&gt;",'Exemple registre'!$G$11:$G$28,$B39)</f>
        <v>0</v>
      </c>
      <c r="D39" s="30" t="n">
        <f aca="false">COUNTIFS('Exemple registre'!$H$11:$H$28,"&lt;&gt;",'Exemple registre'!$G$11:$G$28,$B39,'Exemple registre'!$C$11:$C$28,"Réclamation")</f>
        <v>0</v>
      </c>
      <c r="E39" s="28" t="n">
        <f aca="false">IF($C$10=0,"",C39/$C$10)</f>
        <v>0</v>
      </c>
    </row>
    <row r="53" customFormat="false" ht="19.5" hidden="false" customHeight="true" outlineLevel="0" collapsed="false">
      <c r="B53" s="18" t="s">
        <v>90</v>
      </c>
      <c r="C53" s="18"/>
      <c r="D53" s="18"/>
      <c r="E53" s="18"/>
      <c r="F53" s="18"/>
      <c r="G53" s="18"/>
      <c r="H53" s="18"/>
    </row>
    <row r="54" customFormat="false" ht="30" hidden="false" customHeight="true" outlineLevel="0" collapsed="false">
      <c r="B54" s="19" t="s">
        <v>48</v>
      </c>
      <c r="C54" s="19" t="s">
        <v>85</v>
      </c>
      <c r="D54" s="19" t="s">
        <v>34</v>
      </c>
      <c r="E54" s="19" t="s">
        <v>72</v>
      </c>
    </row>
    <row r="55" customFormat="false" ht="18" hidden="false" customHeight="true" outlineLevel="0" collapsed="false">
      <c r="B55" s="11" t="str">
        <f aca="false">Listes!$B$4</f>
        <v>Stagiaire ou apprenant</v>
      </c>
      <c r="C55" s="13" t="n">
        <f aca="false">COUNTIFS('Exemple registre'!$H$11:$H$28,"&lt;&gt;",'Exemple registre'!$D$11:$D$28,$B55)</f>
        <v>6</v>
      </c>
      <c r="D55" s="30" t="n">
        <f aca="false">COUNTIFS('Exemple registre'!$H$11:$H$28,"&lt;&gt;",'Exemple registre'!$D$11:$D$28,$B55,'Exemple registre'!$C$11:$C$28,"Réclamation")</f>
        <v>4</v>
      </c>
      <c r="E55" s="28" t="n">
        <f aca="false">IF($C$10=0,"",C55/$C$10)</f>
        <v>0.428571428571429</v>
      </c>
    </row>
    <row r="56" customFormat="false" ht="18" hidden="false" customHeight="true" outlineLevel="0" collapsed="false">
      <c r="B56" s="11" t="str">
        <f aca="false">Listes!$B$5</f>
        <v>Entreprise cliente</v>
      </c>
      <c r="C56" s="13" t="n">
        <f aca="false">COUNTIFS('Exemple registre'!$H$11:$H$28,"&lt;&gt;",'Exemple registre'!$D$11:$D$28,$B56)</f>
        <v>2</v>
      </c>
      <c r="D56" s="30" t="n">
        <f aca="false">COUNTIFS('Exemple registre'!$H$11:$H$28,"&lt;&gt;",'Exemple registre'!$D$11:$D$28,$B56,'Exemple registre'!$C$11:$C$28,"Réclamation")</f>
        <v>2</v>
      </c>
      <c r="E56" s="28" t="n">
        <f aca="false">IF($C$10=0,"",C56/$C$10)</f>
        <v>0.142857142857143</v>
      </c>
    </row>
    <row r="57" customFormat="false" ht="18" hidden="false" customHeight="true" outlineLevel="0" collapsed="false">
      <c r="B57" s="11" t="str">
        <f aca="false">Listes!$B$6</f>
        <v>Financeur</v>
      </c>
      <c r="C57" s="13" t="n">
        <f aca="false">COUNTIFS('Exemple registre'!$H$11:$H$28,"&lt;&gt;",'Exemple registre'!$D$11:$D$28,$B57)</f>
        <v>1</v>
      </c>
      <c r="D57" s="30" t="n">
        <f aca="false">COUNTIFS('Exemple registre'!$H$11:$H$28,"&lt;&gt;",'Exemple registre'!$D$11:$D$28,$B57,'Exemple registre'!$C$11:$C$28,"Réclamation")</f>
        <v>1</v>
      </c>
      <c r="E57" s="28" t="n">
        <f aca="false">IF($C$10=0,"",C57/$C$10)</f>
        <v>0.0714285714285714</v>
      </c>
    </row>
    <row r="58" customFormat="false" ht="18" hidden="false" customHeight="true" outlineLevel="0" collapsed="false">
      <c r="B58" s="11" t="str">
        <f aca="false">Listes!$B$7</f>
        <v>Formateur ou équipe pédagogique</v>
      </c>
      <c r="C58" s="13" t="n">
        <f aca="false">COUNTIFS('Exemple registre'!$H$11:$H$28,"&lt;&gt;",'Exemple registre'!$D$11:$D$28,$B58)</f>
        <v>5</v>
      </c>
      <c r="D58" s="30" t="n">
        <f aca="false">COUNTIFS('Exemple registre'!$H$11:$H$28,"&lt;&gt;",'Exemple registre'!$D$11:$D$28,$B58,'Exemple registre'!$C$11:$C$28,"Réclamation")</f>
        <v>0</v>
      </c>
      <c r="E58" s="28" t="n">
        <f aca="false">IF($C$10=0,"",C58/$C$10)</f>
        <v>0.357142857142857</v>
      </c>
    </row>
    <row r="59" customFormat="false" ht="18" hidden="false" customHeight="true" outlineLevel="0" collapsed="false">
      <c r="B59" s="11" t="str">
        <f aca="false">Listes!$B$8</f>
        <v>Sous-traitant</v>
      </c>
      <c r="C59" s="13" t="n">
        <f aca="false">COUNTIFS('Exemple registre'!$H$11:$H$28,"&lt;&gt;",'Exemple registre'!$D$11:$D$28,$B59)</f>
        <v>0</v>
      </c>
      <c r="D59" s="30" t="n">
        <f aca="false">COUNTIFS('Exemple registre'!$H$11:$H$28,"&lt;&gt;",'Exemple registre'!$D$11:$D$28,$B59,'Exemple registre'!$C$11:$C$28,"Réclamation")</f>
        <v>0</v>
      </c>
      <c r="E59" s="28" t="n">
        <f aca="false">IF($C$10=0,"",C59/$C$10)</f>
        <v>0</v>
      </c>
    </row>
    <row r="60" customFormat="false" ht="18" hidden="false" customHeight="true" outlineLevel="0" collapsed="false">
      <c r="B60" s="11" t="str">
        <f aca="false">Listes!$B$9</f>
        <v>Autre</v>
      </c>
      <c r="C60" s="13" t="n">
        <f aca="false">COUNTIFS('Exemple registre'!$H$11:$H$28,"&lt;&gt;",'Exemple registre'!$D$11:$D$28,$B60)</f>
        <v>0</v>
      </c>
      <c r="D60" s="30" t="n">
        <f aca="false">COUNTIFS('Exemple registre'!$H$11:$H$28,"&lt;&gt;",'Exemple registre'!$D$11:$D$28,$B60,'Exemple registre'!$C$11:$C$28,"Réclamation")</f>
        <v>0</v>
      </c>
      <c r="E60" s="28" t="n">
        <f aca="false">IF($C$10=0,"",C60/$C$10)</f>
        <v>0</v>
      </c>
    </row>
    <row r="62" customFormat="false" ht="19.5" hidden="false" customHeight="true" outlineLevel="0" collapsed="false">
      <c r="B62" s="17" t="s">
        <v>91</v>
      </c>
      <c r="C62" s="17"/>
      <c r="D62" s="17"/>
      <c r="E62" s="17"/>
      <c r="F62" s="17"/>
      <c r="G62" s="17"/>
      <c r="H62" s="17"/>
    </row>
    <row r="63" customFormat="false" ht="21.75" hidden="false" customHeight="true" outlineLevel="0" collapsed="false">
      <c r="B63" s="19" t="s">
        <v>92</v>
      </c>
      <c r="C63" s="19" t="s">
        <v>85</v>
      </c>
      <c r="D63" s="19" t="s">
        <v>93</v>
      </c>
    </row>
    <row r="64" customFormat="false" ht="19.5" hidden="false" customHeight="true" outlineLevel="0" collapsed="false">
      <c r="B64" s="11" t="s">
        <v>94</v>
      </c>
      <c r="C64" s="13" t="n">
        <f aca="false">COUNTIFS('Exemple registre'!$H$11:$H$28,"&lt;&gt;",'Exemple registre'!$C$11:$C$28,"")</f>
        <v>0</v>
      </c>
      <c r="D64" s="32" t="str">
        <f aca="false">IF(C64=0,"OK","À corriger")</f>
        <v>OK</v>
      </c>
    </row>
    <row r="65" customFormat="false" ht="19.5" hidden="false" customHeight="true" outlineLevel="0" collapsed="false">
      <c r="B65" s="11" t="s">
        <v>95</v>
      </c>
      <c r="C65" s="13" t="n">
        <f aca="false">COUNTIFS('Exemple registre'!$C$11:$C$28,"Réclamation",'Exemple registre'!$I$11:$I$28,"")</f>
        <v>1</v>
      </c>
      <c r="D65" s="32" t="str">
        <f aca="false">IF(C65=0,"OK","À corriger")</f>
        <v>À corriger</v>
      </c>
    </row>
    <row r="66" customFormat="false" ht="19.5" hidden="false" customHeight="true" outlineLevel="0" collapsed="false">
      <c r="B66" s="11" t="s">
        <v>96</v>
      </c>
      <c r="C66" s="13" t="n">
        <f aca="false">COUNTIFS('Exemple registre'!$H$11:$H$28,"&lt;&gt;",'Exemple registre'!$K$11:$K$28,"")</f>
        <v>1</v>
      </c>
      <c r="D66" s="32" t="str">
        <f aca="false">IF(C66=0,"OK","À corriger")</f>
        <v>À corriger</v>
      </c>
    </row>
    <row r="67" customFormat="false" ht="19.5" hidden="false" customHeight="true" outlineLevel="0" collapsed="false">
      <c r="B67" s="11" t="s">
        <v>97</v>
      </c>
      <c r="C67" s="13" t="n">
        <f aca="false">COUNTIFS('Exemple registre'!$P$11:$P$28,"&lt;&gt;",'Exemple registre'!$N$11:$N$28,"")</f>
        <v>0</v>
      </c>
      <c r="D67" s="32" t="str">
        <f aca="false">IF(C67=0,"OK","À corriger")</f>
        <v>OK</v>
      </c>
    </row>
    <row r="68" customFormat="false" ht="19.5" hidden="false" customHeight="true" outlineLevel="0" collapsed="false">
      <c r="B68" s="11" t="s">
        <v>98</v>
      </c>
      <c r="C68" s="13" t="n">
        <f aca="false">COUNTIFS('Exemple registre'!$P$11:$P$28,"&lt;&gt;",'Exemple registre'!$M$11:$M$28,"")</f>
        <v>0</v>
      </c>
      <c r="D68" s="32" t="str">
        <f aca="false">IF(C68=0,"OK","À corriger")</f>
        <v>OK</v>
      </c>
    </row>
    <row r="69" customFormat="false" ht="30" hidden="false" customHeight="true" outlineLevel="0" collapsed="false">
      <c r="B69" s="11" t="s">
        <v>99</v>
      </c>
      <c r="C69" s="13" t="n">
        <f aca="false">COUNTIFS('Exemple registre'!$P$11:$P$28,"&lt;&gt;",'Exemple registre'!$O$11:$O$28,"")</f>
        <v>0</v>
      </c>
      <c r="D69" s="32" t="str">
        <f aca="false">IF(C69=0,"OK","À corriger")</f>
        <v>OK</v>
      </c>
    </row>
    <row r="71" customFormat="false" ht="55.5" hidden="false" customHeight="true" outlineLevel="0" collapsed="false">
      <c r="B71" s="33" t="s">
        <v>100</v>
      </c>
      <c r="C71" s="33"/>
      <c r="D71" s="33"/>
      <c r="E71" s="33"/>
      <c r="F71" s="33"/>
      <c r="G71" s="33"/>
      <c r="H71" s="33"/>
    </row>
  </sheetData>
  <mergeCells count="20">
    <mergeCell ref="B8:H8"/>
    <mergeCell ref="E9:H9"/>
    <mergeCell ref="E10:H10"/>
    <mergeCell ref="E11:H11"/>
    <mergeCell ref="E12:H12"/>
    <mergeCell ref="E13:H13"/>
    <mergeCell ref="E14:H14"/>
    <mergeCell ref="E15:H15"/>
    <mergeCell ref="E16:H16"/>
    <mergeCell ref="E17:H17"/>
    <mergeCell ref="E18:H18"/>
    <mergeCell ref="E19:H19"/>
    <mergeCell ref="E20:H20"/>
    <mergeCell ref="E21:H21"/>
    <mergeCell ref="E22:H22"/>
    <mergeCell ref="B24:H24"/>
    <mergeCell ref="B30:H30"/>
    <mergeCell ref="B53:H53"/>
    <mergeCell ref="B62:H62"/>
    <mergeCell ref="B71:H71"/>
  </mergeCells>
  <conditionalFormatting sqref="C17">
    <cfRule type="expression" priority="2" aboveAverage="0" equalAverage="0" bottom="0" percent="0" rank="0" text="" dxfId="0">
      <formula>$C$17&gt;0</formula>
    </cfRule>
  </conditionalFormatting>
  <conditionalFormatting sqref="D64:D69">
    <cfRule type="expression" priority="3" aboveAverage="0" equalAverage="0" bottom="0" percent="0" rank="0" text="" dxfId="0">
      <formula>$D64="À corriger"</formula>
    </cfRule>
    <cfRule type="expression" priority="4" aboveAverage="0" equalAverage="0" bottom="0" percent="0" rank="0" text="" dxfId="4">
      <formula>$D64="OK"</formula>
    </cfRule>
  </conditionalFormatting>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rowBreaks count="1" manualBreakCount="1">
    <brk id="52" man="true" max="16383" min="0"/>
  </rowBreak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4" min="1" style="0" width="30"/>
  </cols>
  <sheetData>
    <row r="1" customFormat="false" ht="21.75" hidden="false" customHeight="true" outlineLevel="0" collapsed="false">
      <c r="A1" s="1" t="s">
        <v>192</v>
      </c>
      <c r="B1" s="2"/>
      <c r="C1" s="2"/>
      <c r="D1" s="2"/>
      <c r="E1" s="2"/>
    </row>
    <row r="2" customFormat="false" ht="15" hidden="false" customHeight="false" outlineLevel="0" collapsed="false">
      <c r="A2" s="34" t="s">
        <v>193</v>
      </c>
    </row>
    <row r="3" customFormat="false" ht="15" hidden="false" customHeight="false" outlineLevel="0" collapsed="false">
      <c r="A3" s="19" t="s">
        <v>47</v>
      </c>
      <c r="B3" s="19" t="s">
        <v>48</v>
      </c>
      <c r="C3" s="19" t="s">
        <v>49</v>
      </c>
      <c r="D3" s="19" t="s">
        <v>51</v>
      </c>
    </row>
    <row r="4" customFormat="false" ht="15" hidden="false" customHeight="false" outlineLevel="0" collapsed="false">
      <c r="A4" s="23" t="s">
        <v>104</v>
      </c>
      <c r="B4" s="23" t="s">
        <v>105</v>
      </c>
      <c r="C4" s="23" t="s">
        <v>106</v>
      </c>
      <c r="D4" s="23" t="s">
        <v>108</v>
      </c>
    </row>
    <row r="5" customFormat="false" ht="15" hidden="false" customHeight="false" outlineLevel="0" collapsed="false">
      <c r="A5" s="23" t="s">
        <v>113</v>
      </c>
      <c r="B5" s="23" t="s">
        <v>128</v>
      </c>
      <c r="C5" s="23" t="s">
        <v>143</v>
      </c>
      <c r="D5" s="23" t="s">
        <v>156</v>
      </c>
    </row>
    <row r="6" customFormat="false" ht="15" hidden="false" customHeight="false" outlineLevel="0" collapsed="false">
      <c r="A6" s="23" t="s">
        <v>122</v>
      </c>
      <c r="B6" s="23" t="s">
        <v>142</v>
      </c>
      <c r="C6" s="23" t="s">
        <v>154</v>
      </c>
      <c r="D6" s="23" t="s">
        <v>117</v>
      </c>
    </row>
    <row r="7" customFormat="false" ht="15" hidden="false" customHeight="false" outlineLevel="0" collapsed="false">
      <c r="B7" s="23" t="s">
        <v>114</v>
      </c>
      <c r="C7" s="23" t="s">
        <v>135</v>
      </c>
      <c r="D7" s="23" t="s">
        <v>137</v>
      </c>
    </row>
    <row r="8" customFormat="false" ht="15" hidden="false" customHeight="false" outlineLevel="0" collapsed="false">
      <c r="B8" s="23" t="s">
        <v>194</v>
      </c>
      <c r="C8" s="23" t="s">
        <v>195</v>
      </c>
      <c r="D8" s="23" t="s">
        <v>130</v>
      </c>
    </row>
    <row r="9" customFormat="false" ht="15" hidden="false" customHeight="false" outlineLevel="0" collapsed="false">
      <c r="B9" s="23" t="s">
        <v>196</v>
      </c>
      <c r="C9" s="23" t="s">
        <v>115</v>
      </c>
      <c r="D9" s="23" t="s">
        <v>172</v>
      </c>
    </row>
    <row r="10" customFormat="false" ht="15" hidden="false" customHeight="false" outlineLevel="0" collapsed="false">
      <c r="D10" s="23" t="s">
        <v>178</v>
      </c>
    </row>
    <row r="11" customFormat="false" ht="15" hidden="false" customHeight="false" outlineLevel="0" collapsed="false">
      <c r="D11" s="23" t="s">
        <v>196</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organisme. Les exemples sont fictifs.&amp;R&amp;8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2026-10-22T10:43:43Z</dcterms:created>
  <dc:creator>openpyxl</dc:creator>
  <dc:description/>
  <dc:language>en-US</dc:language>
  <cp:lastModifiedBy/>
  <dcterms:modified xsi:type="dcterms:W3CDTF">2026-10-22T12:43:45Z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