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Registre" sheetId="2" state="visible" r:id="rId4"/>
    <sheet name="Synthèse" sheetId="3" state="visible" r:id="rId5"/>
    <sheet name="Exemple registre" sheetId="4" state="visible" r:id="rId6"/>
    <sheet name="Exemple synthèse" sheetId="5" state="visible" r:id="rId7"/>
    <sheet name="Listes" sheetId="6" state="visible" r:id="rId8"/>
  </sheets>
  <definedNames>
    <definedName function="false" hidden="false" localSheetId="3" name="_xlnm.Print_Titles" vbProcedure="false">'Exemple registre'!$10:$10</definedName>
    <definedName function="false" hidden="false" localSheetId="1" name="_xlnm.Print_Titles" vbProcedure="false">Registre!$10:$10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<sst xmlns="http://schemas.openxmlformats.org/spreadsheetml/2006/main" count="442" uniqueCount="221">
  <si>
    <t xml:space="preserve">K-li-T · Modèle Qualiopi V10 · Registre des non-conformités et plan d’actions</t>
  </si>
  <si>
    <t xml:space="preserve">Registre des non-conformités et plan d’actions</t>
  </si>
  <si>
    <t xml:space="preserve">Ce classeur tient en un seul endroit les écarts relevés lors d’un audit (initial, de surveillance, de renouvellement ou blanc) et le plan d’actions qui les traite : indicateur concerné, type d’écart (mineure ou majeure), cause, correction, action corrective, responsable, échéance d’envoi des preuves, preuve et statut. Les retards, l’avancement et les contrôles de cohérence se calculent.</t>
  </si>
  <si>
    <t xml:space="preserve">Mode d’emploi</t>
  </si>
  <si>
    <t xml:space="preserve">1.  Renseigner le délai. Avant toute saisie, notez en D5 du registre le délai que votre certificateur vous fixe pour envoyer les preuves de correction (contrat ou rapport d’audit). Aucun délai n’est préinscrit : c’est votre certificateur qui le fixe, à vérifier auprès de lui. Si le rapport indique une date pour un écart précis, saisissez-la en colonne M : elle l’emporte.</t>
  </si>
  <si>
    <t xml:space="preserve">2.  Inscrire chaque écart. Une ligne par écart : date de l’audit, type d’audit, numéro de l’indicateur (l’intitulé s’affiche), type d’écart (mineure ou majeure) et libellé de l’écart, tel que le rapport le formule.</t>
  </si>
  <si>
    <t xml:space="preserve">3.  Contrôler la pondération. La colonne « Contrôle de pondération » signale un écart noté mineur sur un indicateur qui ne se pondère pas : d’après le document de travail, le non-respect, même partiel, y est une non-conformité majeure.</t>
  </si>
  <si>
    <t xml:space="preserve">4.  Traiter. Pour chaque écart : la cause (pourquoi est-ce arrivé), la correction (ce que vous faites tout de suite), l’action corrective (ce qui évite que cela se reproduise) et un responsable. Une majeure sans action corrective s’affiche en rouge.</t>
  </si>
  <si>
    <t xml:space="preserve">5.  Prouver et suivre. Notez la date de réalisation, la preuve (document et emplacement) et le statut. L’échéance retenue, le retard en jours et l’avancement (cause, correction, action, date, preuve : cinq étapes) se calculent.</t>
  </si>
  <si>
    <t xml:space="preserve">6.  Piloter. L’onglet « Synthèse » compte les écarts par type, par critère et par type d’audit, les retards, les échéances des 30 prochains jours et fait le contrôle de qualité du registre.</t>
  </si>
  <si>
    <t xml:space="preserve">Mineure et majeure : ce que dit le document de travail</t>
  </si>
  <si>
    <t xml:space="preserve">Pour 16 indicateurs (1, 2, 3, 8, 9, 12, 13, 17, 18, 19, 23, 24, 25, 28, 30 et 33), une non-conformité mineure correspond à un respect partiel de l’attendu, une majeure à un attendu pas du tout respecté.</t>
  </si>
  <si>
    <t xml:space="preserve">Pour les 17 autres (4, 5, 6, 7, 10, 11, 14, 15, 16, 20, 21, 22, 26, 27, 29, 31 et 32), le non-respect, même partiel, entraîne une non-conformité majeure.</t>
  </si>
  <si>
    <t xml:space="preserve">L’auditeur apprécie la mise en œuvre dans l’échantillon audité, pas la seule présence d’un document : une action corrective doit changer la pratique, pas seulement produire un papier.</t>
  </si>
  <si>
    <t xml:space="preserve">Le délai pour apporter les preuves et les conséquences d’une majeure sur la décision de certification dépendent de votre certificateur : vérifiez-les auprès de lui, ce modèle ne les fixe pas.</t>
  </si>
  <si>
    <t xml:space="preserve">Code couleur</t>
  </si>
  <si>
    <t xml:space="preserve">Cellule blanche : à remplir.</t>
  </si>
  <si>
    <t xml:space="preserve">Cellule verte : calculée automatiquement, ne pas modifier.</t>
  </si>
  <si>
    <t xml:space="preserve">Cellule crème : libellé ou rappel du référentiel.</t>
  </si>
  <si>
    <t xml:space="preserve">Contenu du fichier</t>
  </si>
  <si>
    <t xml:space="preserve">•  Registre : 40 lignes, un écart par ligne, avec intitulé de l’indicateur, contrôle de pondération, échéance retenue, avancement et retard calculés, listes déroulantes.</t>
  </si>
  <si>
    <t xml:space="preserve">•  Synthèse : écarts par type, par critère (avec graphique) et par type d’audit, retards, échéances à 30 jours, contrôles de qualité du registre.</t>
  </si>
  <si>
    <t xml:space="preserve">•  Exemple registre et exemple synthèse : dix écarts d’un organisme de formation fictif de six personnes, trois relevés à un audit de surveillance et sept à un audit blanc, dont un en retard.</t>
  </si>
  <si>
    <t xml:space="preserve">•  Listes : les 33 indicateurs (intitulé court, critère, pondération, catégories concernées d’après un relevé indicatif, nouvel entrant), les types d’audit et les statuts, modifiables.</t>
  </si>
  <si>
    <t xml:space="preserve">Pour aller plus loin</t>
  </si>
  <si>
    <t xml:space="preserve">L’article qui accompagne ce modèle : k-li-t.com/non-conformites-qualiopi-mineure-majeure/</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</si>
  <si>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</si>
  <si>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Une ligne par écart relevé à un audit. Notez la cause, la correction, l’action corrective, le responsable et la preuve : l’échéance, le retard et l’avancement se calculent.</t>
  </si>
  <si>
    <t xml:space="preserve">Date du jour</t>
  </si>
  <si>
    <t xml:space="preserve">Écarts non clôturés</t>
  </si>
  <si>
    <t xml:space="preserve">Le délai n’est pas préinscrit : saisissez celui que fixe votre certificateur (contrat ou rapport d’audit, à vérifier auprès de lui). Il sert à calculer l’échéance de chaque écart quand le rapport n’en fixe pas ; une date saisie en colonne M l’emporte. </t>
  </si>
  <si>
    <t xml:space="preserve">Délai fixé par votre certificateur pour les preuves (en jours)</t>
  </si>
  <si>
    <t xml:space="preserve">Écarts en retard</t>
  </si>
  <si>
    <t xml:space="preserve">Écarts inscrits</t>
  </si>
  <si>
    <t xml:space="preserve">Échéances dans les 30 prochains jours</t>
  </si>
  <si>
    <t xml:space="preserve">dont mineures</t>
  </si>
  <si>
    <t xml:space="preserve">Avancement moyen des actions</t>
  </si>
  <si>
    <t xml:space="preserve">dont majeures</t>
  </si>
  <si>
    <t xml:space="preserve">Écarts clôturés</t>
  </si>
  <si>
    <t xml:space="preserve">1. L’écart relevé</t>
  </si>
  <si>
    <t xml:space="preserve">2. Contrôle</t>
  </si>
  <si>
    <t xml:space="preserve">3. Analyse et traitement</t>
  </si>
  <si>
    <t xml:space="preserve">4. Échéance</t>
  </si>
  <si>
    <t xml:space="preserve">5. Preuve et statut</t>
  </si>
  <si>
    <t xml:space="preserve">6. Suivi calculé</t>
  </si>
  <si>
    <t xml:space="preserve">N°</t>
  </si>
  <si>
    <t xml:space="preserve">Date de l’audit</t>
  </si>
  <si>
    <t xml:space="preserve">Audit</t>
  </si>
  <si>
    <t xml:space="preserve">Indicateur (n°)</t>
  </si>
  <si>
    <t xml:space="preserve">Intitulé de l’indicateur</t>
  </si>
  <si>
    <t xml:space="preserve">Type d’écart</t>
  </si>
  <si>
    <t xml:space="preserve">Contrôle de pondération</t>
  </si>
  <si>
    <t xml:space="preserve">Écart constaté (tel que formulé au rapport)</t>
  </si>
  <si>
    <t xml:space="preserve">Cause</t>
  </si>
  <si>
    <t xml:space="preserve">Correction (traitement immédiat)</t>
  </si>
  <si>
    <t xml:space="preserve">Action corrective (traiter la cause)</t>
  </si>
  <si>
    <t xml:space="preserve">Responsable</t>
  </si>
  <si>
    <t xml:space="preserve">Échéance fixée au rapport (si elle existe)</t>
  </si>
  <si>
    <t xml:space="preserve">Échéance retenue</t>
  </si>
  <si>
    <t xml:space="preserve">Date de réalisation</t>
  </si>
  <si>
    <t xml:space="preserve">Preuve (document et emplacement)</t>
  </si>
  <si>
    <t xml:space="preserve">Statut</t>
  </si>
  <si>
    <t xml:space="preserve">Avancement</t>
  </si>
  <si>
    <t xml:space="preserve">Retard (jours)</t>
  </si>
  <si>
    <t xml:space="preserve">K-li-T · Modèle Qualiopi V10 · Synthèse des non-conformités</t>
  </si>
  <si>
    <t xml:space="preserve">Synthèse des non-conformités</t>
  </si>
  <si>
    <t xml:space="preserve">Tous les chiffres se calculent à partir du registre. Portez cette page au dossier de suivi de votre certification et à la revue de direction.</t>
  </si>
  <si>
    <t xml:space="preserve">Date du jour (reprise du registre)</t>
  </si>
  <si>
    <t xml:space="preserve">Délai fixé par votre certificateur, en jours (repris du registre)</t>
  </si>
  <si>
    <t xml:space="preserve">1. Où en sont les écarts</t>
  </si>
  <si>
    <t xml:space="preserve">Indicateur de suivi</t>
  </si>
  <si>
    <t xml:space="preserve">Nombre</t>
  </si>
  <si>
    <t xml:space="preserve">Part des écarts</t>
  </si>
  <si>
    <t xml:space="preserve">Lecture</t>
  </si>
  <si>
    <t xml:space="preserve">Non-conformités mineures</t>
  </si>
  <si>
    <t xml:space="preserve">Non-conformités majeures</t>
  </si>
  <si>
    <t xml:space="preserve">Clôturés</t>
  </si>
  <si>
    <t xml:space="preserve">Preuves envoyées, en attente de clôture</t>
  </si>
  <si>
    <t xml:space="preserve">Réalisés, preuves à envoyer</t>
  </si>
  <si>
    <t xml:space="preserve">En cours ou à traiter</t>
  </si>
  <si>
    <t xml:space="preserve">En retard sur l’échéance retenue</t>
  </si>
  <si>
    <t xml:space="preserve">2. Écarts par critère du référentiel</t>
  </si>
  <si>
    <t xml:space="preserve">Critère</t>
  </si>
  <si>
    <t xml:space="preserve">De l’indicateur</t>
  </si>
  <si>
    <t xml:space="preserve">À l’indicateur</t>
  </si>
  <si>
    <t xml:space="preserve">Mineures</t>
  </si>
  <si>
    <t xml:space="preserve">Majeures</t>
  </si>
  <si>
    <t xml:space="preserve">Non clôturés</t>
  </si>
  <si>
    <t xml:space="preserve">En retard</t>
  </si>
  <si>
    <t xml:space="preserve">Critère 1 : information du public</t>
  </si>
  <si>
    <t xml:space="preserve">Critère 2 : objectifs et conception</t>
  </si>
  <si>
    <t xml:space="preserve">Critère 3 : accueil, suivi, évaluation</t>
  </si>
  <si>
    <t xml:space="preserve">Critère 4 : moyens et encadrement</t>
  </si>
  <si>
    <t xml:space="preserve">Critère 5 : compétences</t>
  </si>
  <si>
    <t xml:space="preserve">Critère 6 : environnement professionnel</t>
  </si>
  <si>
    <t xml:space="preserve">Critère 7 : appréciations, réclamations</t>
  </si>
  <si>
    <t xml:space="preserve">Total</t>
  </si>
  <si>
    <t xml:space="preserve">3. Écarts par type d’audit</t>
  </si>
  <si>
    <t xml:space="preserve">Type d’audit</t>
  </si>
  <si>
    <t xml:space="preserve">Écarts</t>
  </si>
  <si>
    <t xml:space="preserve">4. Contrôles de qualité du registre</t>
  </si>
  <si>
    <t xml:space="preserve">Contrôle</t>
  </si>
  <si>
    <t xml:space="preserve">Verdict</t>
  </si>
  <si>
    <t xml:space="preserve">Écarts sans responsable</t>
  </si>
  <si>
    <t xml:space="preserve">Écarts sans cause analysée</t>
  </si>
  <si>
    <t xml:space="preserve">Majeures sans action corrective</t>
  </si>
  <si>
    <t xml:space="preserve">Écarts sans échéance retenue</t>
  </si>
  <si>
    <t xml:space="preserve">Écarts réalisés sans preuve</t>
  </si>
  <si>
    <t xml:space="preserve">Types d’écart à vérifier (pondération)</t>
  </si>
  <si>
    <t xml:space="preserve">Lecture : un registre qui sert à l’audit doit montrer que chaque écart a une cause, une action qui traite cette cause, un responsable, une échéance et une preuve. Le contrôle de pondération rappelle que seuls 16 indicateurs peuvent donner une non-conformité mineure ; pour les autres, le non-respect, même partiel, est une majeure.</t>
  </si>
  <si>
    <t xml:space="preserve">Registre des non-conformités et plan d’actions (exemple fictif)</t>
  </si>
  <si>
    <t xml:space="preserve">Dix écarts d’un organisme fictif de six personnes : trois relevés à l’audit de surveillance du 16/09/2026, sept à un audit blanc du 13/10/2026. Date du jour fixée au 22/10/2026. La ligne 10 montre le contrôle de pondération : l’indicateur 26 ne se pondère pas.</t>
  </si>
  <si>
    <t xml:space="preserve">Le délai n’est pas préinscrit : saisissez celui que fixe votre certificateur (contrat ou rapport d’audit, à vérifier auprès de lui). Il sert à calculer l’échéance de chaque écart quand le rapport n’en fixe pas ; une date saisie en colonne M l’emporte. Dans cet exemple, 45 jours est une valeur inventée : ne la reprenez pas.</t>
  </si>
  <si>
    <t xml:space="preserve">Audit de surveillance</t>
  </si>
  <si>
    <t xml:space="preserve">Mineure</t>
  </si>
  <si>
    <t xml:space="preserve">Positionnement à l’entrée tracé pour 2 stagiaires sur 3 dans l’échantillon (formation « Excel niveau 2 », juin 2026)</t>
  </si>
  <si>
    <t xml:space="preserve">Le questionnaire de positionnement n’est envoyé que si l’entreprise le demande</t>
  </si>
  <si>
    <t xml:space="preserve">Positionnement rattrapé auprès du stagiaire concerné, trace archivée au dossier</t>
  </si>
  <si>
    <t xml:space="preserve">Envoi systématique du questionnaire avec la convocation ; case de contrôle dans la liste des pièces du dossier</t>
  </si>
  <si>
    <t xml:space="preserve">Assistante de formation</t>
  </si>
  <si>
    <t xml:space="preserve">En cours</t>
  </si>
  <si>
    <t xml:space="preserve">Majeure</t>
  </si>
  <si>
    <t xml:space="preserve">Aucune trace de formation continue sur 2025 pour 2 des 4 formateurs salariés</t>
  </si>
  <si>
    <t xml:space="preserve">Pas de plan de développement des compétences ; entretiens annuels non tenus</t>
  </si>
  <si>
    <t xml:space="preserve">Recensement des formations suivies, attestations récupérées</t>
  </si>
  <si>
    <t xml:space="preserve">Plan de développement des compétences 2026 et 2027 ; entretien annuel planifié pour chaque salarié</t>
  </si>
  <si>
    <t xml:space="preserve">Dirigeante</t>
  </si>
  <si>
    <t xml:space="preserve">Plan de développement 2026 à 2027, 4 comptes rendus d’entretien (dossier « RH »)</t>
  </si>
  <si>
    <t xml:space="preserve">Réalisée</t>
  </si>
  <si>
    <t xml:space="preserve">Réclamations reçues par e-mail sans accusé de réception ni réponse tracés (2 cas sur l’année)</t>
  </si>
  <si>
    <t xml:space="preserve">Pas de registre unique, pas de règle de délai de réponse</t>
  </si>
  <si>
    <t xml:space="preserve">Réponses envoyées aux deux réclamants</t>
  </si>
  <si>
    <t xml:space="preserve">Registre unique des réclamations, difficultés et aléas ; modèle d’accusé de réception ; règle de réponse</t>
  </si>
  <si>
    <t xml:space="preserve">Responsable qualité</t>
  </si>
  <si>
    <t xml:space="preserve">Registre des réclamations, 2 accusés de réception (dossier « Qualité »)</t>
  </si>
  <si>
    <t xml:space="preserve">Clôturée</t>
  </si>
  <si>
    <t xml:space="preserve">Audit blanc</t>
  </si>
  <si>
    <t xml:space="preserve">Financement non mentionné sur 2 des 5 fiches programme ; type de reconnaissance délivrée absent d’une fiche</t>
  </si>
  <si>
    <t xml:space="preserve">Fiches construites avant la V10, sans trame commune</t>
  </si>
  <si>
    <t xml:space="preserve">2 fiches corrigées</t>
  </si>
  <si>
    <t xml:space="preserve">Trame unique de fiche programme avec les rubriques V10 ; relecture avant mise en ligne</t>
  </si>
  <si>
    <t xml:space="preserve">Responsable pédagogique</t>
  </si>
  <si>
    <t xml:space="preserve">Taux de satisfaction publié sans le nombre de répondants ni le mode de calcul</t>
  </si>
  <si>
    <t xml:space="preserve">Calcul fait dans un tableur, mode de calcul jamais écrit</t>
  </si>
  <si>
    <t xml:space="preserve">Nombre de réponses et période ajoutés sur la page des résultats</t>
  </si>
  <si>
    <t xml:space="preserve">Fiche de définition de chaque indicateur de résultats, mise à jour chaque trimestre</t>
  </si>
  <si>
    <t xml:space="preserve">Page « Résultats » du site, fiche des indicateurs v1</t>
  </si>
  <si>
    <t xml:space="preserve">Aucune procédure de prévention et de traitement des violences, du harcèlement et des discriminations (formations de plus de 2 jours)</t>
  </si>
  <si>
    <t xml:space="preserve">Exigence nouvelle de la V10, non repérée lors de la veille</t>
  </si>
  <si>
    <t xml:space="preserve">Référent désigné par la dirigeante ; information ajoutée au livret d’accueil</t>
  </si>
  <si>
    <t xml:space="preserve">Rédiger la procédure, la fiche de signalement et le registre ; informer les formateurs</t>
  </si>
  <si>
    <t xml:space="preserve">Relances des stagiaires inactifs faites par e-mail mais non tracées ; aucune statistique d’avancement conservée</t>
  </si>
  <si>
    <t xml:space="preserve">Suivi fait de mémoire par le formateur</t>
  </si>
  <si>
    <t xml:space="preserve">Export de la plateforme conservé pour les 2 sessions en cours</t>
  </si>
  <si>
    <t xml:space="preserve">Tableau de suivi d’effectivité avec seuil de relance, alertes et journal des relances</t>
  </si>
  <si>
    <t xml:space="preserve">Les 3 contrats de sous-traitance ne mentionnent ni le respect du référentiel ni les preuves à fournir</t>
  </si>
  <si>
    <t xml:space="preserve">Contrats rédigés avant la V10</t>
  </si>
  <si>
    <t xml:space="preserve">Avenant envoyé aux 3 sous-traitants</t>
  </si>
  <si>
    <t xml:space="preserve">Clause de conformité et de traçabilité dans le modèle de contrat ; contrat signé avant chaque prestation</t>
  </si>
  <si>
    <t xml:space="preserve">Aucune analyse des risques sur la qualité des formations</t>
  </si>
  <si>
    <t xml:space="preserve">Exigence nouvelle de la V10, pas encore traitée</t>
  </si>
  <si>
    <t xml:space="preserve">Construire l’analyse des risques : échelles, matrice, mesures, revue annuelle</t>
  </si>
  <si>
    <t xml:space="preserve">À traiter</t>
  </si>
  <si>
    <t xml:space="preserve">Liste des partenaires du handicap non mise à jour ; aucune trace de formation du référent handicap</t>
  </si>
  <si>
    <t xml:space="preserve">Référent désigné en 2024, sans suivi depuis</t>
  </si>
  <si>
    <t xml:space="preserve">Mettre à jour la liste des partenaires du territoire ; planifier la formation du référent</t>
  </si>
  <si>
    <t xml:space="preserve">Référent handicap</t>
  </si>
  <si>
    <t xml:space="preserve">Synthèse des non-conformités (exemple fictif)</t>
  </si>
  <si>
    <t xml:space="preserve">Calculée à partir de l’exemple de registre : cinq mineures, cinq majeures, un écart clôturé, un écart en retard.</t>
  </si>
  <si>
    <t xml:space="preserve">K-li-T · Modèle Qualiopi V10 · Listes déroulantes (modifiables)</t>
  </si>
  <si>
    <t xml:space="preserve">Ces listes alimentent les menus déroulants et certaines formules des autres onglets. Vous pouvez en modifier le contenu (ne supprimez pas de lignes).</t>
  </si>
  <si>
    <t xml:space="preserve">N° d’indicateur</t>
  </si>
  <si>
    <t xml:space="preserve">Intitulé court</t>
  </si>
  <si>
    <t xml:space="preserve">Pondération (document de travail)</t>
  </si>
  <si>
    <t xml:space="preserve">Catégories concernées (relevé indicatif)</t>
  </si>
  <si>
    <t xml:space="preserve">Nouvel entrant : processus vérifié à l’audit initial</t>
  </si>
  <si>
    <t xml:space="preserve">Information du public : accessible, détaillée, vérifiable, sans mention trompeuse</t>
  </si>
  <si>
    <t xml:space="preserve">Mineure ou majeure</t>
  </si>
  <si>
    <t xml:space="preserve">CFA, AF, BC, VAE</t>
  </si>
  <si>
    <t xml:space="preserve">Non</t>
  </si>
  <si>
    <t xml:space="preserve">Audit initial</t>
  </si>
  <si>
    <t xml:space="preserve">Indicateurs de résultats et modalités de calcul</t>
  </si>
  <si>
    <t xml:space="preserve">Oui</t>
  </si>
  <si>
    <t xml:space="preserve">Certifications : taux d’obtention, blocs, passerelles, poursuites d’études</t>
  </si>
  <si>
    <t xml:space="preserve">CFA, AF, VAE</t>
  </si>
  <si>
    <t xml:space="preserve">Audit de renouvellement</t>
  </si>
  <si>
    <t xml:space="preserve">Analyse du besoin du bénéficiaire</t>
  </si>
  <si>
    <t xml:space="preserve">Majeure seulement</t>
  </si>
  <si>
    <t xml:space="preserve">Preuve envoyée</t>
  </si>
  <si>
    <t xml:space="preserve">Objectifs opérationnels et évaluables</t>
  </si>
  <si>
    <t xml:space="preserve">Autre</t>
  </si>
  <si>
    <t xml:space="preserve">Contenus et modalités adaptés aux objectifs et aux publics</t>
  </si>
  <si>
    <t xml:space="preserve">Adéquation à la certification visée, y compris habilitation</t>
  </si>
  <si>
    <t xml:space="preserve">CFA, AF</t>
  </si>
  <si>
    <t xml:space="preserve">Positionnement et évaluation des acquis à l’entrée</t>
  </si>
  <si>
    <t xml:space="preserve">Information sur les conditions de déroulement</t>
  </si>
  <si>
    <t xml:space="preserve">Adaptation de la prestation, accompagnement et suivi</t>
  </si>
  <si>
    <t xml:space="preserve">Évaluation de l’atteinte des objectifs</t>
  </si>
  <si>
    <t xml:space="preserve">Engagement, ruptures de parcours, violences, harcèlement, discriminations</t>
  </si>
  <si>
    <t xml:space="preserve">Alternance : missions, coordination, progressivité</t>
  </si>
  <si>
    <t xml:space="preserve">Accompagnement socio-professionnel et traitement des ruptures</t>
  </si>
  <si>
    <t xml:space="preserve">CFA seul</t>
  </si>
  <si>
    <t xml:space="preserve">Information des apprentis : droits, santé, signalement</t>
  </si>
  <si>
    <t xml:space="preserve">Conditions de présentation à la certification</t>
  </si>
  <si>
    <t xml:space="preserve">Moyens humains, techniques et environnement</t>
  </si>
  <si>
    <t xml:space="preserve">Mobilisation et coordination des intervenants</t>
  </si>
  <si>
    <t xml:space="preserve">Ressources pédagogiques, suivi effectif à distance, référent pédagogique</t>
  </si>
  <si>
    <t xml:space="preserve">Mobilité, référent handicap, conseil de perfectionnement, pilotage</t>
  </si>
  <si>
    <t xml:space="preserve">Compétences des intervenants</t>
  </si>
  <si>
    <t xml:space="preserve">Développement des compétences des salariés</t>
  </si>
  <si>
    <t xml:space="preserve">Veille légale et réglementaire</t>
  </si>
  <si>
    <t xml:space="preserve">Veille compétences, métiers et emplois</t>
  </si>
  <si>
    <t xml:space="preserve">Veille innovations pédagogiques et technologiques</t>
  </si>
  <si>
    <t xml:space="preserve">Handicap : expertises, outils et réseaux</t>
  </si>
  <si>
    <t xml:space="preserve">Sous-traitance et portage salarial : conformité et traçabilité</t>
  </si>
  <si>
    <t xml:space="preserve">Formation en situation de travail : réseau de partenaires</t>
  </si>
  <si>
    <t xml:space="preserve">Insertion professionnelle et poursuite d’études</t>
  </si>
  <si>
    <t xml:space="preserve">Appréciations des parties prenantes</t>
  </si>
  <si>
    <t xml:space="preserve">Difficultés, réclamations et aléas</t>
  </si>
  <si>
    <t xml:space="preserve">Amélioration continue et analyse des risques sur la qualité</t>
  </si>
  <si>
    <t xml:space="preserve">Évaluation des contenus et des enseignements par les apprenants</t>
  </si>
</sst>
</file>

<file path=xl/styles.xml><?xml version="1.0" encoding="utf-8"?>
<styleSheet xmlns="http://schemas.openxmlformats.org/spreadsheetml/2006/main">
  <numFmts count="5">
    <numFmt numFmtId="164" formatCode="General"/>
    <numFmt numFmtId="165" formatCode="dd/mm/yyyy"/>
    <numFmt numFmtId="166" formatCode="General"/>
    <numFmt numFmtId="167" formatCode="0"/>
    <numFmt numFmtId="168" formatCode="0%"/>
  </numFmts>
  <fonts count="15">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
      <patternFill patternType="solid">
        <fgColor rgb="FF1D9E75"/>
        <bgColor rgb="FF008080"/>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8" fillId="5" borderId="0" xfId="0" applyFont="true" applyBorder="true" applyAlignment="true" applyProtection="false">
      <alignment horizontal="general" vertical="top" textRotation="0" wrapText="true" indent="0" shrinkToFit="false"/>
      <protection locked="true" hidden="false"/>
    </xf>
    <xf numFmtId="167" fontId="10" fillId="3" borderId="2" xfId="0" applyFont="true" applyBorder="true" applyAlignment="true" applyProtection="false">
      <alignment horizontal="center" vertical="top" textRotation="0" wrapText="true" indent="0" shrinkToFit="false"/>
      <protection locked="true" hidden="false"/>
    </xf>
    <xf numFmtId="168"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general"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4" fillId="8" borderId="2" xfId="0" applyFont="true" applyBorder="true" applyAlignment="true" applyProtection="false">
      <alignment horizontal="left" vertical="top" textRotation="0" wrapText="true" indent="0" shrinkToFit="false"/>
      <protection locked="true" hidden="false"/>
    </xf>
    <xf numFmtId="166" fontId="4" fillId="8"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B83E24"/>
      </font>
      <fill>
        <patternFill>
          <bgColor rgb="FFFBE6DF"/>
        </patternFill>
      </fill>
    </dxf>
    <dxf>
      <font>
        <name val="Arial"/>
        <charset val="1"/>
        <family val="0"/>
        <color rgb="FF1A1816"/>
      </font>
      <fill>
        <patternFill>
          <bgColor rgb="FFFDEFC8"/>
        </patternFill>
      </fill>
    </dxf>
    <dxf>
      <font>
        <name val="Arial"/>
        <charset val="1"/>
        <family val="0"/>
        <b val="1"/>
        <color rgb="FFB83E24"/>
      </font>
      <fill>
        <patternFill>
          <bgColor rgb="FFFDEFC8"/>
        </patternFill>
      </fill>
    </dxf>
    <dxf>
      <font>
        <name val="Arial"/>
        <charset val="1"/>
        <family val="0"/>
        <color rgb="FF1A1816"/>
      </font>
      <fill>
        <patternFill>
          <bgColor rgb="FFDCF1E9"/>
        </patternFill>
      </fill>
    </dxf>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AF7"/>
      <rgbColor rgb="FFE6E0D6"/>
      <rgbColor rgb="FFFBE6DF"/>
      <rgbColor rgb="FF99CCFF"/>
      <rgbColor rgb="FFFF99CC"/>
      <rgbColor rgb="FFCC99FF"/>
      <rgbColor rgb="FFFFCC99"/>
      <rgbColor rgb="FF3366FF"/>
      <rgbColor rgb="FF33CCCC"/>
      <rgbColor rgb="FF99CC00"/>
      <rgbColor rgb="FFF2B84B"/>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Écarts par critère : mineures et majeures</a:t>
            </a:r>
          </a:p>
        </c:rich>
      </c:tx>
      <c:overlay val="0"/>
      <c:spPr>
        <a:noFill/>
        <a:ln w="0">
          <a:noFill/>
        </a:ln>
      </c:spPr>
    </c:title>
    <c:autoTitleDeleted val="0"/>
    <c:plotArea>
      <c:barChart>
        <c:barDir val="col"/>
        <c:grouping val="stacked"/>
        <c:varyColors val="0"/>
        <c:ser>
          <c:idx val="0"/>
          <c:order val="0"/>
          <c:tx>
            <c:strRef>
              <c:f>Synthèse!E21</c:f>
              <c:strCache>
                <c:ptCount val="1"/>
                <c:pt idx="0">
                  <c:v>Mineures</c:v>
                </c:pt>
              </c:strCache>
            </c:strRef>
          </c:tx>
          <c:spPr>
            <a:solidFill>
              <a:srgbClr val="f2b84b"/>
            </a:solidFill>
            <a:ln w="9360">
              <a:solidFill>
                <a:srgbClr val="f2b8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Synthèse!$B$22:$B$28</c:f>
              <c:strCache>
                <c:ptCount val="7"/>
                <c:pt idx="0">
                  <c:v>Critère 1 : information du public</c:v>
                </c:pt>
                <c:pt idx="1">
                  <c:v>Critère 2 : objectifs et conception</c:v>
                </c:pt>
                <c:pt idx="2">
                  <c:v>Critère 3 : accueil, suivi, évaluation</c:v>
                </c:pt>
                <c:pt idx="3">
                  <c:v>Critère 4 : moyens et encadrement</c:v>
                </c:pt>
                <c:pt idx="4">
                  <c:v>Critère 5 : compétences</c:v>
                </c:pt>
                <c:pt idx="5">
                  <c:v>Critère 6 : environnement professionnel</c:v>
                </c:pt>
                <c:pt idx="6">
                  <c:v>Critère 7 : appréciations, réclamations</c:v>
                </c:pt>
              </c:strCache>
            </c:strRef>
          </c:cat>
          <c:val>
            <c:numRef>
              <c:f>Synthèse!$E$22:$E$28</c:f>
              <c:numCache>
                <c:formatCode>General</c:formatCode>
                <c:ptCount val="7"/>
                <c:pt idx="0">
                  <c:v>0</c:v>
                </c:pt>
                <c:pt idx="1">
                  <c:v>0</c:v>
                </c:pt>
                <c:pt idx="2">
                  <c:v>0</c:v>
                </c:pt>
                <c:pt idx="3">
                  <c:v>0</c:v>
                </c:pt>
                <c:pt idx="4">
                  <c:v>0</c:v>
                </c:pt>
                <c:pt idx="5">
                  <c:v>0</c:v>
                </c:pt>
                <c:pt idx="6">
                  <c:v>0</c:v>
                </c:pt>
              </c:numCache>
            </c:numRef>
          </c:val>
        </c:ser>
        <c:ser>
          <c:idx val="1"/>
          <c:order val="1"/>
          <c:tx>
            <c:strRef>
              <c:f>Synthèse!F21</c:f>
              <c:strCache>
                <c:ptCount val="1"/>
                <c:pt idx="0">
                  <c:v>Majeures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Synthèse!$B$22:$B$28</c:f>
              <c:strCache>
                <c:ptCount val="7"/>
                <c:pt idx="0">
                  <c:v>Critère 1 : information du public</c:v>
                </c:pt>
                <c:pt idx="1">
                  <c:v>Critère 2 : objectifs et conception</c:v>
                </c:pt>
                <c:pt idx="2">
                  <c:v>Critère 3 : accueil, suivi, évaluation</c:v>
                </c:pt>
                <c:pt idx="3">
                  <c:v>Critère 4 : moyens et encadrement</c:v>
                </c:pt>
                <c:pt idx="4">
                  <c:v>Critère 5 : compétences</c:v>
                </c:pt>
                <c:pt idx="5">
                  <c:v>Critère 6 : environnement professionnel</c:v>
                </c:pt>
                <c:pt idx="6">
                  <c:v>Critère 7 : appréciations, réclamations</c:v>
                </c:pt>
              </c:strCache>
            </c:strRef>
          </c:cat>
          <c:val>
            <c:numRef>
              <c:f>Synthèse!$F$22:$F$28</c:f>
              <c:numCache>
                <c:formatCode>General</c:formatCode>
                <c:ptCount val="7"/>
                <c:pt idx="0">
                  <c:v>0</c:v>
                </c:pt>
                <c:pt idx="1">
                  <c:v>0</c:v>
                </c:pt>
                <c:pt idx="2">
                  <c:v>0</c:v>
                </c:pt>
                <c:pt idx="3">
                  <c:v>0</c:v>
                </c:pt>
                <c:pt idx="4">
                  <c:v>0</c:v>
                </c:pt>
                <c:pt idx="5">
                  <c:v>0</c:v>
                </c:pt>
                <c:pt idx="6">
                  <c:v>0</c:v>
                </c:pt>
              </c:numCache>
            </c:numRef>
          </c:val>
        </c:ser>
        <c:gapWidth val="150"/>
        <c:overlap val="100"/>
        <c:axId val="99108858"/>
        <c:axId val="11688007"/>
      </c:barChart>
      <c:catAx>
        <c:axId val="9910885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688007"/>
        <c:crosses val="autoZero"/>
        <c:auto val="1"/>
        <c:lblAlgn val="ctr"/>
        <c:lblOffset val="100"/>
        <c:noMultiLvlLbl val="0"/>
      </c:catAx>
      <c:valAx>
        <c:axId val="11688007"/>
        <c:scaling>
          <c:orientation val="minMax"/>
          <c:min val="0"/>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Nombre d’écarts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108858"/>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Écarts par critère : mineures et majeures</a:t>
            </a:r>
          </a:p>
        </c:rich>
      </c:tx>
      <c:overlay val="0"/>
      <c:spPr>
        <a:noFill/>
        <a:ln w="0">
          <a:noFill/>
        </a:ln>
      </c:spPr>
    </c:title>
    <c:autoTitleDeleted val="0"/>
    <c:plotArea>
      <c:barChart>
        <c:barDir val="col"/>
        <c:grouping val="stacked"/>
        <c:varyColors val="0"/>
        <c:ser>
          <c:idx val="0"/>
          <c:order val="0"/>
          <c:tx>
            <c:strRef>
              <c:f>'Exemple synthèse'!E21</c:f>
              <c:strCache>
                <c:ptCount val="1"/>
                <c:pt idx="0">
                  <c:v>Mineures</c:v>
                </c:pt>
              </c:strCache>
            </c:strRef>
          </c:tx>
          <c:spPr>
            <a:solidFill>
              <a:srgbClr val="f2b84b"/>
            </a:solidFill>
            <a:ln w="9360">
              <a:solidFill>
                <a:srgbClr val="f2b8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synthèse'!$B$22:$B$28</c:f>
              <c:strCache>
                <c:ptCount val="7"/>
                <c:pt idx="0">
                  <c:v>Critère 1 : information du public</c:v>
                </c:pt>
                <c:pt idx="1">
                  <c:v>Critère 2 : objectifs et conception</c:v>
                </c:pt>
                <c:pt idx="2">
                  <c:v>Critère 3 : accueil, suivi, évaluation</c:v>
                </c:pt>
                <c:pt idx="3">
                  <c:v>Critère 4 : moyens et encadrement</c:v>
                </c:pt>
                <c:pt idx="4">
                  <c:v>Critère 5 : compétences</c:v>
                </c:pt>
                <c:pt idx="5">
                  <c:v>Critère 6 : environnement professionnel</c:v>
                </c:pt>
                <c:pt idx="6">
                  <c:v>Critère 7 : appréciations, réclamations</c:v>
                </c:pt>
              </c:strCache>
            </c:strRef>
          </c:cat>
          <c:val>
            <c:numRef>
              <c:f>'Exemple synthèse'!$E$22:$E$28</c:f>
              <c:numCache>
                <c:formatCode>General</c:formatCode>
                <c:ptCount val="7"/>
                <c:pt idx="0">
                  <c:v>2</c:v>
                </c:pt>
                <c:pt idx="1">
                  <c:v>1</c:v>
                </c:pt>
                <c:pt idx="2">
                  <c:v>0</c:v>
                </c:pt>
                <c:pt idx="3">
                  <c:v>1</c:v>
                </c:pt>
                <c:pt idx="4">
                  <c:v>0</c:v>
                </c:pt>
                <c:pt idx="5">
                  <c:v>1</c:v>
                </c:pt>
                <c:pt idx="6">
                  <c:v>0</c:v>
                </c:pt>
              </c:numCache>
            </c:numRef>
          </c:val>
        </c:ser>
        <c:ser>
          <c:idx val="1"/>
          <c:order val="1"/>
          <c:tx>
            <c:strRef>
              <c:f>'Exemple synthèse'!F21</c:f>
              <c:strCache>
                <c:ptCount val="1"/>
                <c:pt idx="0">
                  <c:v>Majeures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synthèse'!$B$22:$B$28</c:f>
              <c:strCache>
                <c:ptCount val="7"/>
                <c:pt idx="0">
                  <c:v>Critère 1 : information du public</c:v>
                </c:pt>
                <c:pt idx="1">
                  <c:v>Critère 2 : objectifs et conception</c:v>
                </c:pt>
                <c:pt idx="2">
                  <c:v>Critère 3 : accueil, suivi, évaluation</c:v>
                </c:pt>
                <c:pt idx="3">
                  <c:v>Critère 4 : moyens et encadrement</c:v>
                </c:pt>
                <c:pt idx="4">
                  <c:v>Critère 5 : compétences</c:v>
                </c:pt>
                <c:pt idx="5">
                  <c:v>Critère 6 : environnement professionnel</c:v>
                </c:pt>
                <c:pt idx="6">
                  <c:v>Critère 7 : appréciations, réclamations</c:v>
                </c:pt>
              </c:strCache>
            </c:strRef>
          </c:cat>
          <c:val>
            <c:numRef>
              <c:f>'Exemple synthèse'!$F$22:$F$28</c:f>
              <c:numCache>
                <c:formatCode>General</c:formatCode>
                <c:ptCount val="7"/>
                <c:pt idx="0">
                  <c:v>0</c:v>
                </c:pt>
                <c:pt idx="1">
                  <c:v>0</c:v>
                </c:pt>
                <c:pt idx="2">
                  <c:v>1</c:v>
                </c:pt>
                <c:pt idx="3">
                  <c:v>0</c:v>
                </c:pt>
                <c:pt idx="4">
                  <c:v>1</c:v>
                </c:pt>
                <c:pt idx="5">
                  <c:v>1</c:v>
                </c:pt>
                <c:pt idx="6">
                  <c:v>2</c:v>
                </c:pt>
              </c:numCache>
            </c:numRef>
          </c:val>
        </c:ser>
        <c:gapWidth val="150"/>
        <c:overlap val="100"/>
        <c:axId val="3170928"/>
        <c:axId val="25798059"/>
      </c:barChart>
      <c:catAx>
        <c:axId val="317092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798059"/>
        <c:crosses val="autoZero"/>
        <c:auto val="1"/>
        <c:lblAlgn val="ctr"/>
        <c:lblOffset val="100"/>
        <c:noMultiLvlLbl val="0"/>
      </c:catAx>
      <c:valAx>
        <c:axId val="25798059"/>
        <c:scaling>
          <c:orientation val="minMax"/>
          <c:min val="0"/>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Nombre d’écarts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70928"/>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30</xdr:row>
      <xdr:rowOff>0</xdr:rowOff>
    </xdr:from>
    <xdr:to>
      <xdr:col>6</xdr:col>
      <xdr:colOff>730080</xdr:colOff>
      <xdr:row>44</xdr:row>
      <xdr:rowOff>32760</xdr:rowOff>
    </xdr:to>
    <xdr:graphicFrame>
      <xdr:nvGraphicFramePr>
        <xdr:cNvPr id="0" name="Chart 1"/>
        <xdr:cNvGraphicFramePr/>
      </xdr:nvGraphicFramePr>
      <xdr:xfrm>
        <a:off x="211320" y="781056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30</xdr:row>
      <xdr:rowOff>0</xdr:rowOff>
    </xdr:from>
    <xdr:to>
      <xdr:col>6</xdr:col>
      <xdr:colOff>730080</xdr:colOff>
      <xdr:row>44</xdr:row>
      <xdr:rowOff>32760</xdr:rowOff>
    </xdr:to>
    <xdr:graphicFrame>
      <xdr:nvGraphicFramePr>
        <xdr:cNvPr id="1" name="Chart 1"/>
        <xdr:cNvGraphicFramePr/>
      </xdr:nvGraphicFramePr>
      <xdr:xfrm>
        <a:off x="211320" y="781056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30" hidden="false" customHeight="true" outlineLevel="0" collapsed="false">
      <c r="B16" s="4" t="s">
        <v>11</v>
      </c>
    </row>
    <row r="17" customFormat="false" ht="30" hidden="false" customHeight="true" outlineLevel="0" collapsed="false">
      <c r="B17" s="4" t="s">
        <v>12</v>
      </c>
    </row>
    <row r="18" customFormat="false" ht="30" hidden="false" customHeight="true" outlineLevel="0" collapsed="false">
      <c r="B18" s="4" t="s">
        <v>13</v>
      </c>
    </row>
    <row r="19" customFormat="false" ht="30" hidden="false" customHeight="true" outlineLevel="0" collapsed="false">
      <c r="B19" s="4" t="s">
        <v>14</v>
      </c>
    </row>
    <row r="21" customFormat="false" ht="19.5" hidden="false" customHeight="true" outlineLevel="0" collapsed="false">
      <c r="B21" s="5" t="s">
        <v>15</v>
      </c>
    </row>
    <row r="22" customFormat="false" ht="18" hidden="false" customHeight="true" outlineLevel="0" collapsed="false">
      <c r="B22" s="6" t="s">
        <v>16</v>
      </c>
    </row>
    <row r="23" customFormat="false" ht="18" hidden="false" customHeight="true" outlineLevel="0" collapsed="false">
      <c r="B23" s="7" t="s">
        <v>17</v>
      </c>
    </row>
    <row r="24" customFormat="false" ht="18" hidden="false" customHeight="true" outlineLevel="0" collapsed="false">
      <c r="B24" s="8" t="s">
        <v>18</v>
      </c>
    </row>
    <row r="26" customFormat="false" ht="19.5" hidden="false" customHeight="true" outlineLevel="0" collapsed="false">
      <c r="B26" s="5" t="s">
        <v>19</v>
      </c>
    </row>
    <row r="27" customFormat="false" ht="30" hidden="false" customHeight="true" outlineLevel="0" collapsed="false">
      <c r="B27" s="4" t="s">
        <v>20</v>
      </c>
    </row>
    <row r="28" customFormat="false" ht="30" hidden="false" customHeight="true" outlineLevel="0" collapsed="false">
      <c r="B28" s="4" t="s">
        <v>21</v>
      </c>
    </row>
    <row r="29" customFormat="false" ht="30" hidden="false" customHeight="true" outlineLevel="0" collapsed="false">
      <c r="B29" s="4" t="s">
        <v>22</v>
      </c>
    </row>
    <row r="30" customFormat="false" ht="30" hidden="false" customHeight="true" outlineLevel="0" collapsed="false">
      <c r="B30" s="4" t="s">
        <v>23</v>
      </c>
    </row>
    <row r="32" customFormat="false" ht="19.5" hidden="false" customHeight="true" outlineLevel="0" collapsed="false">
      <c r="B32" s="5" t="s">
        <v>24</v>
      </c>
    </row>
    <row r="33" customFormat="false" ht="16.5" hidden="false" customHeight="true" outlineLevel="0" collapsed="false">
      <c r="B33" s="4" t="s">
        <v>25</v>
      </c>
    </row>
    <row r="35" customFormat="false" ht="43.5" hidden="false" customHeight="true" outlineLevel="0" collapsed="false">
      <c r="B35" s="9" t="s">
        <v>26</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S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0" topLeftCell="E11" activePane="bottomRight" state="frozen"/>
      <selection pane="topLeft" activeCell="A1" activeCellId="0" sqref="A1"/>
      <selection pane="topRight" activeCell="E1" activeCellId="0" sqref="E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4"/>
    <col collapsed="false" customWidth="true" hidden="false" outlineLevel="0" max="4" min="4" style="0" width="9"/>
    <col collapsed="false" customWidth="true" hidden="false" outlineLevel="0" max="5" min="5" style="0" width="26"/>
    <col collapsed="false" customWidth="true" hidden="false" outlineLevel="0" max="6" min="6" style="0" width="10"/>
    <col collapsed="false" customWidth="true" hidden="false" outlineLevel="0" max="7" min="7" style="0" width="19"/>
    <col collapsed="false" customWidth="true" hidden="false" outlineLevel="0" max="8" min="8" style="0" width="36"/>
    <col collapsed="false" customWidth="true" hidden="false" outlineLevel="0" max="10" min="9" style="0" width="24"/>
    <col collapsed="false" customWidth="true" hidden="false" outlineLevel="0" max="11" min="11" style="0" width="30"/>
    <col collapsed="false" customWidth="true" hidden="false" outlineLevel="0" max="12" min="12" style="0" width="16"/>
    <col collapsed="false" customWidth="true" hidden="false" outlineLevel="0" max="13" min="13" style="0" width="13"/>
    <col collapsed="false" customWidth="true" hidden="false" outlineLevel="0" max="14" min="14" style="0" width="12"/>
    <col collapsed="false" customWidth="true" hidden="false" outlineLevel="0" max="15" min="15" style="0" width="11"/>
    <col collapsed="false" customWidth="true" hidden="false" outlineLevel="0" max="16" min="16" style="0" width="26"/>
    <col collapsed="false" customWidth="true" hidden="false" outlineLevel="0" max="17" min="17" style="0" width="14"/>
    <col collapsed="false" customWidth="true" hidden="false" outlineLevel="0" max="18" min="18" style="0" width="11"/>
    <col collapsed="false" customWidth="true" hidden="false" outlineLevel="0" max="19" min="19" style="0" width="9"/>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row>
    <row r="2" customFormat="false" ht="25.5" hidden="false" customHeight="true" outlineLevel="0" collapsed="false">
      <c r="A2" s="3" t="s">
        <v>1</v>
      </c>
    </row>
    <row r="3" customFormat="false" ht="15" hidden="false" customHeight="false" outlineLevel="0" collapsed="false">
      <c r="A3" s="10" t="s">
        <v>27</v>
      </c>
    </row>
    <row r="4" customFormat="false" ht="19.5" hidden="false" customHeight="true" outlineLevel="0" collapsed="false">
      <c r="A4" s="11" t="s">
        <v>28</v>
      </c>
      <c r="B4" s="11"/>
      <c r="C4" s="11"/>
      <c r="D4" s="12" t="n">
        <f aca="true">TODAY()</f>
        <v>46317</v>
      </c>
      <c r="E4" s="12"/>
      <c r="H4" s="11" t="s">
        <v>29</v>
      </c>
      <c r="I4" s="13" t="n">
        <f aca="false">COUNTA(H11:H50)-COUNTIFS(H11:H50,"&lt;&gt;",Q11:Q50,"Clôturée")</f>
        <v>0</v>
      </c>
      <c r="J4" s="14" t="s">
        <v>30</v>
      </c>
      <c r="K4" s="14"/>
      <c r="L4" s="14"/>
    </row>
    <row r="5" customFormat="false" ht="30" hidden="false" customHeight="true" outlineLevel="0" collapsed="false">
      <c r="A5" s="11" t="s">
        <v>31</v>
      </c>
      <c r="B5" s="11"/>
      <c r="C5" s="11"/>
      <c r="D5" s="15"/>
      <c r="E5" s="15"/>
      <c r="H5" s="11" t="s">
        <v>32</v>
      </c>
      <c r="I5" s="13" t="n">
        <f aca="false">COUNTIF(S11:S50,"&gt;0")</f>
        <v>0</v>
      </c>
      <c r="J5" s="14"/>
      <c r="K5" s="14"/>
      <c r="L5" s="14"/>
    </row>
    <row r="6" customFormat="false" ht="19.5" hidden="false" customHeight="true" outlineLevel="0" collapsed="false">
      <c r="A6" s="11" t="s">
        <v>33</v>
      </c>
      <c r="B6" s="11"/>
      <c r="C6" s="11"/>
      <c r="D6" s="13" t="n">
        <f aca="false">COUNTA(H11:H50)</f>
        <v>0</v>
      </c>
      <c r="E6" s="13"/>
      <c r="H6" s="11" t="s">
        <v>34</v>
      </c>
      <c r="I6" s="13" t="n">
        <f aca="false">COUNTIFS(H11:H50,"&lt;&gt;",N11:N50,"&gt;="&amp;$D$4,N11:N50,"&lt;="&amp;$D$4+30,Q11:Q50,"&lt;&gt;Clôturée",Q11:Q50,"&lt;&gt;Preuve envoyée")</f>
        <v>0</v>
      </c>
      <c r="J6" s="14"/>
      <c r="K6" s="14"/>
      <c r="L6" s="14"/>
    </row>
    <row r="7" customFormat="false" ht="19.5" hidden="false" customHeight="true" outlineLevel="0" collapsed="false">
      <c r="A7" s="11" t="s">
        <v>35</v>
      </c>
      <c r="B7" s="11"/>
      <c r="C7" s="11"/>
      <c r="D7" s="13" t="n">
        <f aca="false">COUNTIFS(H11:H50,"&lt;&gt;",F11:F50,"Mineure")</f>
        <v>0</v>
      </c>
      <c r="E7" s="13"/>
      <c r="H7" s="11" t="s">
        <v>36</v>
      </c>
      <c r="I7" s="16" t="str">
        <f aca="false">IFERROR(AVERAGE(R11:R50),"")</f>
        <v/>
      </c>
      <c r="J7" s="14"/>
      <c r="K7" s="14"/>
      <c r="L7" s="14"/>
    </row>
    <row r="8" customFormat="false" ht="19.5" hidden="false" customHeight="true" outlineLevel="0" collapsed="false">
      <c r="A8" s="11" t="s">
        <v>37</v>
      </c>
      <c r="B8" s="11"/>
      <c r="C8" s="11"/>
      <c r="D8" s="13" t="n">
        <f aca="false">COUNTIFS(H11:H50,"&lt;&gt;",F11:F50,"Majeure")</f>
        <v>0</v>
      </c>
      <c r="E8" s="13"/>
      <c r="H8" s="11" t="s">
        <v>38</v>
      </c>
      <c r="I8" s="13" t="n">
        <f aca="false">COUNTIFS(H11:H50,"&lt;&gt;",Q11:Q50,"Clôturée")</f>
        <v>0</v>
      </c>
      <c r="J8" s="14"/>
      <c r="K8" s="14"/>
      <c r="L8" s="14"/>
    </row>
    <row r="9" customFormat="false" ht="19.5" hidden="false" customHeight="true" outlineLevel="0" collapsed="false">
      <c r="A9" s="17" t="s">
        <v>39</v>
      </c>
      <c r="B9" s="17"/>
      <c r="C9" s="17"/>
      <c r="D9" s="17"/>
      <c r="E9" s="17"/>
      <c r="F9" s="17"/>
      <c r="G9" s="18" t="s">
        <v>40</v>
      </c>
      <c r="H9" s="18"/>
      <c r="I9" s="17" t="s">
        <v>41</v>
      </c>
      <c r="J9" s="17"/>
      <c r="K9" s="17"/>
      <c r="L9" s="17"/>
      <c r="M9" s="18" t="s">
        <v>42</v>
      </c>
      <c r="N9" s="18"/>
      <c r="O9" s="17" t="s">
        <v>43</v>
      </c>
      <c r="P9" s="17"/>
      <c r="Q9" s="17"/>
      <c r="R9" s="18" t="s">
        <v>44</v>
      </c>
      <c r="S9" s="18"/>
    </row>
    <row r="10" customFormat="false" ht="48" hidden="false" customHeight="true" outlineLevel="0" collapsed="false">
      <c r="A10" s="19" t="s">
        <v>45</v>
      </c>
      <c r="B10" s="19" t="s">
        <v>46</v>
      </c>
      <c r="C10" s="19" t="s">
        <v>47</v>
      </c>
      <c r="D10" s="19" t="s">
        <v>48</v>
      </c>
      <c r="E10" s="19" t="s">
        <v>49</v>
      </c>
      <c r="F10" s="19" t="s">
        <v>50</v>
      </c>
      <c r="G10" s="19" t="s">
        <v>51</v>
      </c>
      <c r="H10" s="19" t="s">
        <v>52</v>
      </c>
      <c r="I10" s="19" t="s">
        <v>53</v>
      </c>
      <c r="J10" s="19" t="s">
        <v>54</v>
      </c>
      <c r="K10" s="19" t="s">
        <v>55</v>
      </c>
      <c r="L10" s="19" t="s">
        <v>56</v>
      </c>
      <c r="M10" s="19" t="s">
        <v>57</v>
      </c>
      <c r="N10" s="19" t="s">
        <v>58</v>
      </c>
      <c r="O10" s="19" t="s">
        <v>59</v>
      </c>
      <c r="P10" s="19" t="s">
        <v>60</v>
      </c>
      <c r="Q10" s="19" t="s">
        <v>61</v>
      </c>
      <c r="R10" s="19" t="s">
        <v>62</v>
      </c>
      <c r="S10" s="19" t="s">
        <v>63</v>
      </c>
    </row>
    <row r="11" customFormat="false" ht="30" hidden="false" customHeight="true" outlineLevel="0" collapsed="false">
      <c r="A11" s="20" t="n">
        <v>1</v>
      </c>
      <c r="B11" s="21"/>
      <c r="C11" s="22"/>
      <c r="D11" s="23"/>
      <c r="E11" s="24" t="str">
        <f aca="false">IF(D11="","",IFERROR(INDEX(Listes!$B$4:$B$36,MATCH(D11,Listes!$A$4:$A$36,0)),"Indicateur inconnu"))</f>
        <v/>
      </c>
      <c r="F11" s="25"/>
      <c r="G11" s="26" t="str">
        <f aca="false">IF(OR(D11="",F11=""),"",IF(AND(F11="Mineure",IFERROR(INDEX(Listes!$D$4:$D$36,MATCH(D11,Listes!$A$4:$A$36,0)),"")="Majeure seulement"),"À vérifier : majeure","OK"))</f>
        <v/>
      </c>
      <c r="H11" s="22"/>
      <c r="I11" s="22"/>
      <c r="J11" s="22"/>
      <c r="K11" s="22"/>
      <c r="L11" s="22"/>
      <c r="M11" s="21"/>
      <c r="N11" s="27" t="str">
        <f aca="false">IF(H11="","",IF(M11&lt;&gt;"",M11,IF(AND(B11&lt;&gt;"",$D$5&lt;&gt;""),B11+$D$5,"")))</f>
        <v/>
      </c>
      <c r="O11" s="21"/>
      <c r="P11" s="22"/>
      <c r="Q11" s="25"/>
      <c r="R11" s="28" t="str">
        <f aca="false">IF(H11="","",(COUNTA(I11:K11)+(O11&lt;&gt;"")+(P11&lt;&gt;""))/5)</f>
        <v/>
      </c>
      <c r="S11" s="29" t="str">
        <f aca="false">IF(OR(H11="",N11=""),"",IF(OR(Q11="Clôturée",Q11="Preuve envoyée"),"",IF(N11&lt;$D$4,$D$4-N11,"")))</f>
        <v/>
      </c>
    </row>
    <row r="12" customFormat="false" ht="30" hidden="false" customHeight="true" outlineLevel="0" collapsed="false">
      <c r="A12" s="20" t="n">
        <v>2</v>
      </c>
      <c r="B12" s="21"/>
      <c r="C12" s="22"/>
      <c r="D12" s="23"/>
      <c r="E12" s="24" t="str">
        <f aca="false">IF(D12="","",IFERROR(INDEX(Listes!$B$4:$B$36,MATCH(D12,Listes!$A$4:$A$36,0)),"Indicateur inconnu"))</f>
        <v/>
      </c>
      <c r="F12" s="25"/>
      <c r="G12" s="26" t="str">
        <f aca="false">IF(OR(D12="",F12=""),"",IF(AND(F12="Mineure",IFERROR(INDEX(Listes!$D$4:$D$36,MATCH(D12,Listes!$A$4:$A$36,0)),"")="Majeure seulement"),"À vérifier : majeure","OK"))</f>
        <v/>
      </c>
      <c r="H12" s="22"/>
      <c r="I12" s="22"/>
      <c r="J12" s="22"/>
      <c r="K12" s="22"/>
      <c r="L12" s="22"/>
      <c r="M12" s="21"/>
      <c r="N12" s="27" t="str">
        <f aca="false">IF(H12="","",IF(M12&lt;&gt;"",M12,IF(AND(B12&lt;&gt;"",$D$5&lt;&gt;""),B12+$D$5,"")))</f>
        <v/>
      </c>
      <c r="O12" s="21"/>
      <c r="P12" s="22"/>
      <c r="Q12" s="25"/>
      <c r="R12" s="28" t="str">
        <f aca="false">IF(H12="","",(COUNTA(I12:K12)+(O12&lt;&gt;"")+(P12&lt;&gt;""))/5)</f>
        <v/>
      </c>
      <c r="S12" s="29" t="str">
        <f aca="false">IF(OR(H12="",N12=""),"",IF(OR(Q12="Clôturée",Q12="Preuve envoyée"),"",IF(N12&lt;$D$4,$D$4-N12,"")))</f>
        <v/>
      </c>
    </row>
    <row r="13" customFormat="false" ht="30" hidden="false" customHeight="true" outlineLevel="0" collapsed="false">
      <c r="A13" s="20" t="n">
        <v>3</v>
      </c>
      <c r="B13" s="21"/>
      <c r="C13" s="22"/>
      <c r="D13" s="23"/>
      <c r="E13" s="24" t="str">
        <f aca="false">IF(D13="","",IFERROR(INDEX(Listes!$B$4:$B$36,MATCH(D13,Listes!$A$4:$A$36,0)),"Indicateur inconnu"))</f>
        <v/>
      </c>
      <c r="F13" s="25"/>
      <c r="G13" s="26" t="str">
        <f aca="false">IF(OR(D13="",F13=""),"",IF(AND(F13="Mineure",IFERROR(INDEX(Listes!$D$4:$D$36,MATCH(D13,Listes!$A$4:$A$36,0)),"")="Majeure seulement"),"À vérifier : majeure","OK"))</f>
        <v/>
      </c>
      <c r="H13" s="22"/>
      <c r="I13" s="22"/>
      <c r="J13" s="22"/>
      <c r="K13" s="22"/>
      <c r="L13" s="22"/>
      <c r="M13" s="21"/>
      <c r="N13" s="27" t="str">
        <f aca="false">IF(H13="","",IF(M13&lt;&gt;"",M13,IF(AND(B13&lt;&gt;"",$D$5&lt;&gt;""),B13+$D$5,"")))</f>
        <v/>
      </c>
      <c r="O13" s="21"/>
      <c r="P13" s="22"/>
      <c r="Q13" s="25"/>
      <c r="R13" s="28" t="str">
        <f aca="false">IF(H13="","",(COUNTA(I13:K13)+(O13&lt;&gt;"")+(P13&lt;&gt;""))/5)</f>
        <v/>
      </c>
      <c r="S13" s="29" t="str">
        <f aca="false">IF(OR(H13="",N13=""),"",IF(OR(Q13="Clôturée",Q13="Preuve envoyée"),"",IF(N13&lt;$D$4,$D$4-N13,"")))</f>
        <v/>
      </c>
    </row>
    <row r="14" customFormat="false" ht="30" hidden="false" customHeight="true" outlineLevel="0" collapsed="false">
      <c r="A14" s="20" t="n">
        <v>4</v>
      </c>
      <c r="B14" s="21"/>
      <c r="C14" s="22"/>
      <c r="D14" s="23"/>
      <c r="E14" s="24" t="str">
        <f aca="false">IF(D14="","",IFERROR(INDEX(Listes!$B$4:$B$36,MATCH(D14,Listes!$A$4:$A$36,0)),"Indicateur inconnu"))</f>
        <v/>
      </c>
      <c r="F14" s="25"/>
      <c r="G14" s="26" t="str">
        <f aca="false">IF(OR(D14="",F14=""),"",IF(AND(F14="Mineure",IFERROR(INDEX(Listes!$D$4:$D$36,MATCH(D14,Listes!$A$4:$A$36,0)),"")="Majeure seulement"),"À vérifier : majeure","OK"))</f>
        <v/>
      </c>
      <c r="H14" s="22"/>
      <c r="I14" s="22"/>
      <c r="J14" s="22"/>
      <c r="K14" s="22"/>
      <c r="L14" s="22"/>
      <c r="M14" s="21"/>
      <c r="N14" s="27" t="str">
        <f aca="false">IF(H14="","",IF(M14&lt;&gt;"",M14,IF(AND(B14&lt;&gt;"",$D$5&lt;&gt;""),B14+$D$5,"")))</f>
        <v/>
      </c>
      <c r="O14" s="21"/>
      <c r="P14" s="22"/>
      <c r="Q14" s="25"/>
      <c r="R14" s="28" t="str">
        <f aca="false">IF(H14="","",(COUNTA(I14:K14)+(O14&lt;&gt;"")+(P14&lt;&gt;""))/5)</f>
        <v/>
      </c>
      <c r="S14" s="29" t="str">
        <f aca="false">IF(OR(H14="",N14=""),"",IF(OR(Q14="Clôturée",Q14="Preuve envoyée"),"",IF(N14&lt;$D$4,$D$4-N14,"")))</f>
        <v/>
      </c>
    </row>
    <row r="15" customFormat="false" ht="30" hidden="false" customHeight="true" outlineLevel="0" collapsed="false">
      <c r="A15" s="20" t="n">
        <v>5</v>
      </c>
      <c r="B15" s="21"/>
      <c r="C15" s="22"/>
      <c r="D15" s="23"/>
      <c r="E15" s="24" t="str">
        <f aca="false">IF(D15="","",IFERROR(INDEX(Listes!$B$4:$B$36,MATCH(D15,Listes!$A$4:$A$36,0)),"Indicateur inconnu"))</f>
        <v/>
      </c>
      <c r="F15" s="25"/>
      <c r="G15" s="26" t="str">
        <f aca="false">IF(OR(D15="",F15=""),"",IF(AND(F15="Mineure",IFERROR(INDEX(Listes!$D$4:$D$36,MATCH(D15,Listes!$A$4:$A$36,0)),"")="Majeure seulement"),"À vérifier : majeure","OK"))</f>
        <v/>
      </c>
      <c r="H15" s="22"/>
      <c r="I15" s="22"/>
      <c r="J15" s="22"/>
      <c r="K15" s="22"/>
      <c r="L15" s="22"/>
      <c r="M15" s="21"/>
      <c r="N15" s="27" t="str">
        <f aca="false">IF(H15="","",IF(M15&lt;&gt;"",M15,IF(AND(B15&lt;&gt;"",$D$5&lt;&gt;""),B15+$D$5,"")))</f>
        <v/>
      </c>
      <c r="O15" s="21"/>
      <c r="P15" s="22"/>
      <c r="Q15" s="25"/>
      <c r="R15" s="28" t="str">
        <f aca="false">IF(H15="","",(COUNTA(I15:K15)+(O15&lt;&gt;"")+(P15&lt;&gt;""))/5)</f>
        <v/>
      </c>
      <c r="S15" s="29" t="str">
        <f aca="false">IF(OR(H15="",N15=""),"",IF(OR(Q15="Clôturée",Q15="Preuve envoyée"),"",IF(N15&lt;$D$4,$D$4-N15,"")))</f>
        <v/>
      </c>
    </row>
    <row r="16" customFormat="false" ht="30" hidden="false" customHeight="true" outlineLevel="0" collapsed="false">
      <c r="A16" s="20" t="n">
        <v>6</v>
      </c>
      <c r="B16" s="21"/>
      <c r="C16" s="22"/>
      <c r="D16" s="23"/>
      <c r="E16" s="24" t="str">
        <f aca="false">IF(D16="","",IFERROR(INDEX(Listes!$B$4:$B$36,MATCH(D16,Listes!$A$4:$A$36,0)),"Indicateur inconnu"))</f>
        <v/>
      </c>
      <c r="F16" s="25"/>
      <c r="G16" s="26" t="str">
        <f aca="false">IF(OR(D16="",F16=""),"",IF(AND(F16="Mineure",IFERROR(INDEX(Listes!$D$4:$D$36,MATCH(D16,Listes!$A$4:$A$36,0)),"")="Majeure seulement"),"À vérifier : majeure","OK"))</f>
        <v/>
      </c>
      <c r="H16" s="22"/>
      <c r="I16" s="22"/>
      <c r="J16" s="22"/>
      <c r="K16" s="22"/>
      <c r="L16" s="22"/>
      <c r="M16" s="21"/>
      <c r="N16" s="27" t="str">
        <f aca="false">IF(H16="","",IF(M16&lt;&gt;"",M16,IF(AND(B16&lt;&gt;"",$D$5&lt;&gt;""),B16+$D$5,"")))</f>
        <v/>
      </c>
      <c r="O16" s="21"/>
      <c r="P16" s="22"/>
      <c r="Q16" s="25"/>
      <c r="R16" s="28" t="str">
        <f aca="false">IF(H16="","",(COUNTA(I16:K16)+(O16&lt;&gt;"")+(P16&lt;&gt;""))/5)</f>
        <v/>
      </c>
      <c r="S16" s="29" t="str">
        <f aca="false">IF(OR(H16="",N16=""),"",IF(OR(Q16="Clôturée",Q16="Preuve envoyée"),"",IF(N16&lt;$D$4,$D$4-N16,"")))</f>
        <v/>
      </c>
    </row>
    <row r="17" customFormat="false" ht="30" hidden="false" customHeight="true" outlineLevel="0" collapsed="false">
      <c r="A17" s="20" t="n">
        <v>7</v>
      </c>
      <c r="B17" s="21"/>
      <c r="C17" s="22"/>
      <c r="D17" s="23"/>
      <c r="E17" s="24" t="str">
        <f aca="false">IF(D17="","",IFERROR(INDEX(Listes!$B$4:$B$36,MATCH(D17,Listes!$A$4:$A$36,0)),"Indicateur inconnu"))</f>
        <v/>
      </c>
      <c r="F17" s="25"/>
      <c r="G17" s="26" t="str">
        <f aca="false">IF(OR(D17="",F17=""),"",IF(AND(F17="Mineure",IFERROR(INDEX(Listes!$D$4:$D$36,MATCH(D17,Listes!$A$4:$A$36,0)),"")="Majeure seulement"),"À vérifier : majeure","OK"))</f>
        <v/>
      </c>
      <c r="H17" s="22"/>
      <c r="I17" s="22"/>
      <c r="J17" s="22"/>
      <c r="K17" s="22"/>
      <c r="L17" s="22"/>
      <c r="M17" s="21"/>
      <c r="N17" s="27" t="str">
        <f aca="false">IF(H17="","",IF(M17&lt;&gt;"",M17,IF(AND(B17&lt;&gt;"",$D$5&lt;&gt;""),B17+$D$5,"")))</f>
        <v/>
      </c>
      <c r="O17" s="21"/>
      <c r="P17" s="22"/>
      <c r="Q17" s="25"/>
      <c r="R17" s="28" t="str">
        <f aca="false">IF(H17="","",(COUNTA(I17:K17)+(O17&lt;&gt;"")+(P17&lt;&gt;""))/5)</f>
        <v/>
      </c>
      <c r="S17" s="29" t="str">
        <f aca="false">IF(OR(H17="",N17=""),"",IF(OR(Q17="Clôturée",Q17="Preuve envoyée"),"",IF(N17&lt;$D$4,$D$4-N17,"")))</f>
        <v/>
      </c>
    </row>
    <row r="18" customFormat="false" ht="30" hidden="false" customHeight="true" outlineLevel="0" collapsed="false">
      <c r="A18" s="20" t="n">
        <v>8</v>
      </c>
      <c r="B18" s="21"/>
      <c r="C18" s="22"/>
      <c r="D18" s="23"/>
      <c r="E18" s="24" t="str">
        <f aca="false">IF(D18="","",IFERROR(INDEX(Listes!$B$4:$B$36,MATCH(D18,Listes!$A$4:$A$36,0)),"Indicateur inconnu"))</f>
        <v/>
      </c>
      <c r="F18" s="25"/>
      <c r="G18" s="26" t="str">
        <f aca="false">IF(OR(D18="",F18=""),"",IF(AND(F18="Mineure",IFERROR(INDEX(Listes!$D$4:$D$36,MATCH(D18,Listes!$A$4:$A$36,0)),"")="Majeure seulement"),"À vérifier : majeure","OK"))</f>
        <v/>
      </c>
      <c r="H18" s="22"/>
      <c r="I18" s="22"/>
      <c r="J18" s="22"/>
      <c r="K18" s="22"/>
      <c r="L18" s="22"/>
      <c r="M18" s="21"/>
      <c r="N18" s="27" t="str">
        <f aca="false">IF(H18="","",IF(M18&lt;&gt;"",M18,IF(AND(B18&lt;&gt;"",$D$5&lt;&gt;""),B18+$D$5,"")))</f>
        <v/>
      </c>
      <c r="O18" s="21"/>
      <c r="P18" s="22"/>
      <c r="Q18" s="25"/>
      <c r="R18" s="28" t="str">
        <f aca="false">IF(H18="","",(COUNTA(I18:K18)+(O18&lt;&gt;"")+(P18&lt;&gt;""))/5)</f>
        <v/>
      </c>
      <c r="S18" s="29" t="str">
        <f aca="false">IF(OR(H18="",N18=""),"",IF(OR(Q18="Clôturée",Q18="Preuve envoyée"),"",IF(N18&lt;$D$4,$D$4-N18,"")))</f>
        <v/>
      </c>
    </row>
    <row r="19" customFormat="false" ht="30" hidden="false" customHeight="true" outlineLevel="0" collapsed="false">
      <c r="A19" s="20" t="n">
        <v>9</v>
      </c>
      <c r="B19" s="21"/>
      <c r="C19" s="22"/>
      <c r="D19" s="23"/>
      <c r="E19" s="24" t="str">
        <f aca="false">IF(D19="","",IFERROR(INDEX(Listes!$B$4:$B$36,MATCH(D19,Listes!$A$4:$A$36,0)),"Indicateur inconnu"))</f>
        <v/>
      </c>
      <c r="F19" s="25"/>
      <c r="G19" s="26" t="str">
        <f aca="false">IF(OR(D19="",F19=""),"",IF(AND(F19="Mineure",IFERROR(INDEX(Listes!$D$4:$D$36,MATCH(D19,Listes!$A$4:$A$36,0)),"")="Majeure seulement"),"À vérifier : majeure","OK"))</f>
        <v/>
      </c>
      <c r="H19" s="22"/>
      <c r="I19" s="22"/>
      <c r="J19" s="22"/>
      <c r="K19" s="22"/>
      <c r="L19" s="22"/>
      <c r="M19" s="21"/>
      <c r="N19" s="27" t="str">
        <f aca="false">IF(H19="","",IF(M19&lt;&gt;"",M19,IF(AND(B19&lt;&gt;"",$D$5&lt;&gt;""),B19+$D$5,"")))</f>
        <v/>
      </c>
      <c r="O19" s="21"/>
      <c r="P19" s="22"/>
      <c r="Q19" s="25"/>
      <c r="R19" s="28" t="str">
        <f aca="false">IF(H19="","",(COUNTA(I19:K19)+(O19&lt;&gt;"")+(P19&lt;&gt;""))/5)</f>
        <v/>
      </c>
      <c r="S19" s="29" t="str">
        <f aca="false">IF(OR(H19="",N19=""),"",IF(OR(Q19="Clôturée",Q19="Preuve envoyée"),"",IF(N19&lt;$D$4,$D$4-N19,"")))</f>
        <v/>
      </c>
    </row>
    <row r="20" customFormat="false" ht="30" hidden="false" customHeight="true" outlineLevel="0" collapsed="false">
      <c r="A20" s="20" t="n">
        <v>10</v>
      </c>
      <c r="B20" s="21"/>
      <c r="C20" s="22"/>
      <c r="D20" s="23"/>
      <c r="E20" s="24" t="str">
        <f aca="false">IF(D20="","",IFERROR(INDEX(Listes!$B$4:$B$36,MATCH(D20,Listes!$A$4:$A$36,0)),"Indicateur inconnu"))</f>
        <v/>
      </c>
      <c r="F20" s="25"/>
      <c r="G20" s="26" t="str">
        <f aca="false">IF(OR(D20="",F20=""),"",IF(AND(F20="Mineure",IFERROR(INDEX(Listes!$D$4:$D$36,MATCH(D20,Listes!$A$4:$A$36,0)),"")="Majeure seulement"),"À vérifier : majeure","OK"))</f>
        <v/>
      </c>
      <c r="H20" s="22"/>
      <c r="I20" s="22"/>
      <c r="J20" s="22"/>
      <c r="K20" s="22"/>
      <c r="L20" s="22"/>
      <c r="M20" s="21"/>
      <c r="N20" s="27" t="str">
        <f aca="false">IF(H20="","",IF(M20&lt;&gt;"",M20,IF(AND(B20&lt;&gt;"",$D$5&lt;&gt;""),B20+$D$5,"")))</f>
        <v/>
      </c>
      <c r="O20" s="21"/>
      <c r="P20" s="22"/>
      <c r="Q20" s="25"/>
      <c r="R20" s="28" t="str">
        <f aca="false">IF(H20="","",(COUNTA(I20:K20)+(O20&lt;&gt;"")+(P20&lt;&gt;""))/5)</f>
        <v/>
      </c>
      <c r="S20" s="29" t="str">
        <f aca="false">IF(OR(H20="",N20=""),"",IF(OR(Q20="Clôturée",Q20="Preuve envoyée"),"",IF(N20&lt;$D$4,$D$4-N20,"")))</f>
        <v/>
      </c>
    </row>
    <row r="21" customFormat="false" ht="30" hidden="false" customHeight="true" outlineLevel="0" collapsed="false">
      <c r="A21" s="20" t="n">
        <v>11</v>
      </c>
      <c r="B21" s="21"/>
      <c r="C21" s="22"/>
      <c r="D21" s="23"/>
      <c r="E21" s="24" t="str">
        <f aca="false">IF(D21="","",IFERROR(INDEX(Listes!$B$4:$B$36,MATCH(D21,Listes!$A$4:$A$36,0)),"Indicateur inconnu"))</f>
        <v/>
      </c>
      <c r="F21" s="25"/>
      <c r="G21" s="26" t="str">
        <f aca="false">IF(OR(D21="",F21=""),"",IF(AND(F21="Mineure",IFERROR(INDEX(Listes!$D$4:$D$36,MATCH(D21,Listes!$A$4:$A$36,0)),"")="Majeure seulement"),"À vérifier : majeure","OK"))</f>
        <v/>
      </c>
      <c r="H21" s="22"/>
      <c r="I21" s="22"/>
      <c r="J21" s="22"/>
      <c r="K21" s="22"/>
      <c r="L21" s="22"/>
      <c r="M21" s="21"/>
      <c r="N21" s="27" t="str">
        <f aca="false">IF(H21="","",IF(M21&lt;&gt;"",M21,IF(AND(B21&lt;&gt;"",$D$5&lt;&gt;""),B21+$D$5,"")))</f>
        <v/>
      </c>
      <c r="O21" s="21"/>
      <c r="P21" s="22"/>
      <c r="Q21" s="25"/>
      <c r="R21" s="28" t="str">
        <f aca="false">IF(H21="","",(COUNTA(I21:K21)+(O21&lt;&gt;"")+(P21&lt;&gt;""))/5)</f>
        <v/>
      </c>
      <c r="S21" s="29" t="str">
        <f aca="false">IF(OR(H21="",N21=""),"",IF(OR(Q21="Clôturée",Q21="Preuve envoyée"),"",IF(N21&lt;$D$4,$D$4-N21,"")))</f>
        <v/>
      </c>
    </row>
    <row r="22" customFormat="false" ht="30" hidden="false" customHeight="true" outlineLevel="0" collapsed="false">
      <c r="A22" s="20" t="n">
        <v>12</v>
      </c>
      <c r="B22" s="21"/>
      <c r="C22" s="22"/>
      <c r="D22" s="23"/>
      <c r="E22" s="24" t="str">
        <f aca="false">IF(D22="","",IFERROR(INDEX(Listes!$B$4:$B$36,MATCH(D22,Listes!$A$4:$A$36,0)),"Indicateur inconnu"))</f>
        <v/>
      </c>
      <c r="F22" s="25"/>
      <c r="G22" s="26" t="str">
        <f aca="false">IF(OR(D22="",F22=""),"",IF(AND(F22="Mineure",IFERROR(INDEX(Listes!$D$4:$D$36,MATCH(D22,Listes!$A$4:$A$36,0)),"")="Majeure seulement"),"À vérifier : majeure","OK"))</f>
        <v/>
      </c>
      <c r="H22" s="22"/>
      <c r="I22" s="22"/>
      <c r="J22" s="22"/>
      <c r="K22" s="22"/>
      <c r="L22" s="22"/>
      <c r="M22" s="21"/>
      <c r="N22" s="27" t="str">
        <f aca="false">IF(H22="","",IF(M22&lt;&gt;"",M22,IF(AND(B22&lt;&gt;"",$D$5&lt;&gt;""),B22+$D$5,"")))</f>
        <v/>
      </c>
      <c r="O22" s="21"/>
      <c r="P22" s="22"/>
      <c r="Q22" s="25"/>
      <c r="R22" s="28" t="str">
        <f aca="false">IF(H22="","",(COUNTA(I22:K22)+(O22&lt;&gt;"")+(P22&lt;&gt;""))/5)</f>
        <v/>
      </c>
      <c r="S22" s="29" t="str">
        <f aca="false">IF(OR(H22="",N22=""),"",IF(OR(Q22="Clôturée",Q22="Preuve envoyée"),"",IF(N22&lt;$D$4,$D$4-N22,"")))</f>
        <v/>
      </c>
    </row>
    <row r="23" customFormat="false" ht="30" hidden="false" customHeight="true" outlineLevel="0" collapsed="false">
      <c r="A23" s="20" t="n">
        <v>13</v>
      </c>
      <c r="B23" s="21"/>
      <c r="C23" s="22"/>
      <c r="D23" s="23"/>
      <c r="E23" s="24" t="str">
        <f aca="false">IF(D23="","",IFERROR(INDEX(Listes!$B$4:$B$36,MATCH(D23,Listes!$A$4:$A$36,0)),"Indicateur inconnu"))</f>
        <v/>
      </c>
      <c r="F23" s="25"/>
      <c r="G23" s="26" t="str">
        <f aca="false">IF(OR(D23="",F23=""),"",IF(AND(F23="Mineure",IFERROR(INDEX(Listes!$D$4:$D$36,MATCH(D23,Listes!$A$4:$A$36,0)),"")="Majeure seulement"),"À vérifier : majeure","OK"))</f>
        <v/>
      </c>
      <c r="H23" s="22"/>
      <c r="I23" s="22"/>
      <c r="J23" s="22"/>
      <c r="K23" s="22"/>
      <c r="L23" s="22"/>
      <c r="M23" s="21"/>
      <c r="N23" s="27" t="str">
        <f aca="false">IF(H23="","",IF(M23&lt;&gt;"",M23,IF(AND(B23&lt;&gt;"",$D$5&lt;&gt;""),B23+$D$5,"")))</f>
        <v/>
      </c>
      <c r="O23" s="21"/>
      <c r="P23" s="22"/>
      <c r="Q23" s="25"/>
      <c r="R23" s="28" t="str">
        <f aca="false">IF(H23="","",(COUNTA(I23:K23)+(O23&lt;&gt;"")+(P23&lt;&gt;""))/5)</f>
        <v/>
      </c>
      <c r="S23" s="29" t="str">
        <f aca="false">IF(OR(H23="",N23=""),"",IF(OR(Q23="Clôturée",Q23="Preuve envoyée"),"",IF(N23&lt;$D$4,$D$4-N23,"")))</f>
        <v/>
      </c>
    </row>
    <row r="24" customFormat="false" ht="30" hidden="false" customHeight="true" outlineLevel="0" collapsed="false">
      <c r="A24" s="20" t="n">
        <v>14</v>
      </c>
      <c r="B24" s="21"/>
      <c r="C24" s="22"/>
      <c r="D24" s="23"/>
      <c r="E24" s="24" t="str">
        <f aca="false">IF(D24="","",IFERROR(INDEX(Listes!$B$4:$B$36,MATCH(D24,Listes!$A$4:$A$36,0)),"Indicateur inconnu"))</f>
        <v/>
      </c>
      <c r="F24" s="25"/>
      <c r="G24" s="26" t="str">
        <f aca="false">IF(OR(D24="",F24=""),"",IF(AND(F24="Mineure",IFERROR(INDEX(Listes!$D$4:$D$36,MATCH(D24,Listes!$A$4:$A$36,0)),"")="Majeure seulement"),"À vérifier : majeure","OK"))</f>
        <v/>
      </c>
      <c r="H24" s="22"/>
      <c r="I24" s="22"/>
      <c r="J24" s="22"/>
      <c r="K24" s="22"/>
      <c r="L24" s="22"/>
      <c r="M24" s="21"/>
      <c r="N24" s="27" t="str">
        <f aca="false">IF(H24="","",IF(M24&lt;&gt;"",M24,IF(AND(B24&lt;&gt;"",$D$5&lt;&gt;""),B24+$D$5,"")))</f>
        <v/>
      </c>
      <c r="O24" s="21"/>
      <c r="P24" s="22"/>
      <c r="Q24" s="25"/>
      <c r="R24" s="28" t="str">
        <f aca="false">IF(H24="","",(COUNTA(I24:K24)+(O24&lt;&gt;"")+(P24&lt;&gt;""))/5)</f>
        <v/>
      </c>
      <c r="S24" s="29" t="str">
        <f aca="false">IF(OR(H24="",N24=""),"",IF(OR(Q24="Clôturée",Q24="Preuve envoyée"),"",IF(N24&lt;$D$4,$D$4-N24,"")))</f>
        <v/>
      </c>
    </row>
    <row r="25" customFormat="false" ht="30" hidden="false" customHeight="true" outlineLevel="0" collapsed="false">
      <c r="A25" s="20" t="n">
        <v>15</v>
      </c>
      <c r="B25" s="21"/>
      <c r="C25" s="22"/>
      <c r="D25" s="23"/>
      <c r="E25" s="24" t="str">
        <f aca="false">IF(D25="","",IFERROR(INDEX(Listes!$B$4:$B$36,MATCH(D25,Listes!$A$4:$A$36,0)),"Indicateur inconnu"))</f>
        <v/>
      </c>
      <c r="F25" s="25"/>
      <c r="G25" s="26" t="str">
        <f aca="false">IF(OR(D25="",F25=""),"",IF(AND(F25="Mineure",IFERROR(INDEX(Listes!$D$4:$D$36,MATCH(D25,Listes!$A$4:$A$36,0)),"")="Majeure seulement"),"À vérifier : majeure","OK"))</f>
        <v/>
      </c>
      <c r="H25" s="22"/>
      <c r="I25" s="22"/>
      <c r="J25" s="22"/>
      <c r="K25" s="22"/>
      <c r="L25" s="22"/>
      <c r="M25" s="21"/>
      <c r="N25" s="27" t="str">
        <f aca="false">IF(H25="","",IF(M25&lt;&gt;"",M25,IF(AND(B25&lt;&gt;"",$D$5&lt;&gt;""),B25+$D$5,"")))</f>
        <v/>
      </c>
      <c r="O25" s="21"/>
      <c r="P25" s="22"/>
      <c r="Q25" s="25"/>
      <c r="R25" s="28" t="str">
        <f aca="false">IF(H25="","",(COUNTA(I25:K25)+(O25&lt;&gt;"")+(P25&lt;&gt;""))/5)</f>
        <v/>
      </c>
      <c r="S25" s="29" t="str">
        <f aca="false">IF(OR(H25="",N25=""),"",IF(OR(Q25="Clôturée",Q25="Preuve envoyée"),"",IF(N25&lt;$D$4,$D$4-N25,"")))</f>
        <v/>
      </c>
    </row>
    <row r="26" customFormat="false" ht="30" hidden="false" customHeight="true" outlineLevel="0" collapsed="false">
      <c r="A26" s="20" t="n">
        <v>16</v>
      </c>
      <c r="B26" s="21"/>
      <c r="C26" s="22"/>
      <c r="D26" s="23"/>
      <c r="E26" s="24" t="str">
        <f aca="false">IF(D26="","",IFERROR(INDEX(Listes!$B$4:$B$36,MATCH(D26,Listes!$A$4:$A$36,0)),"Indicateur inconnu"))</f>
        <v/>
      </c>
      <c r="F26" s="25"/>
      <c r="G26" s="26" t="str">
        <f aca="false">IF(OR(D26="",F26=""),"",IF(AND(F26="Mineure",IFERROR(INDEX(Listes!$D$4:$D$36,MATCH(D26,Listes!$A$4:$A$36,0)),"")="Majeure seulement"),"À vérifier : majeure","OK"))</f>
        <v/>
      </c>
      <c r="H26" s="22"/>
      <c r="I26" s="22"/>
      <c r="J26" s="22"/>
      <c r="K26" s="22"/>
      <c r="L26" s="22"/>
      <c r="M26" s="21"/>
      <c r="N26" s="27" t="str">
        <f aca="false">IF(H26="","",IF(M26&lt;&gt;"",M26,IF(AND(B26&lt;&gt;"",$D$5&lt;&gt;""),B26+$D$5,"")))</f>
        <v/>
      </c>
      <c r="O26" s="21"/>
      <c r="P26" s="22"/>
      <c r="Q26" s="25"/>
      <c r="R26" s="28" t="str">
        <f aca="false">IF(H26="","",(COUNTA(I26:K26)+(O26&lt;&gt;"")+(P26&lt;&gt;""))/5)</f>
        <v/>
      </c>
      <c r="S26" s="29" t="str">
        <f aca="false">IF(OR(H26="",N26=""),"",IF(OR(Q26="Clôturée",Q26="Preuve envoyée"),"",IF(N26&lt;$D$4,$D$4-N26,"")))</f>
        <v/>
      </c>
    </row>
    <row r="27" customFormat="false" ht="30" hidden="false" customHeight="true" outlineLevel="0" collapsed="false">
      <c r="A27" s="20" t="n">
        <v>17</v>
      </c>
      <c r="B27" s="21"/>
      <c r="C27" s="22"/>
      <c r="D27" s="23"/>
      <c r="E27" s="24" t="str">
        <f aca="false">IF(D27="","",IFERROR(INDEX(Listes!$B$4:$B$36,MATCH(D27,Listes!$A$4:$A$36,0)),"Indicateur inconnu"))</f>
        <v/>
      </c>
      <c r="F27" s="25"/>
      <c r="G27" s="26" t="str">
        <f aca="false">IF(OR(D27="",F27=""),"",IF(AND(F27="Mineure",IFERROR(INDEX(Listes!$D$4:$D$36,MATCH(D27,Listes!$A$4:$A$36,0)),"")="Majeure seulement"),"À vérifier : majeure","OK"))</f>
        <v/>
      </c>
      <c r="H27" s="22"/>
      <c r="I27" s="22"/>
      <c r="J27" s="22"/>
      <c r="K27" s="22"/>
      <c r="L27" s="22"/>
      <c r="M27" s="21"/>
      <c r="N27" s="27" t="str">
        <f aca="false">IF(H27="","",IF(M27&lt;&gt;"",M27,IF(AND(B27&lt;&gt;"",$D$5&lt;&gt;""),B27+$D$5,"")))</f>
        <v/>
      </c>
      <c r="O27" s="21"/>
      <c r="P27" s="22"/>
      <c r="Q27" s="25"/>
      <c r="R27" s="28" t="str">
        <f aca="false">IF(H27="","",(COUNTA(I27:K27)+(O27&lt;&gt;"")+(P27&lt;&gt;""))/5)</f>
        <v/>
      </c>
      <c r="S27" s="29" t="str">
        <f aca="false">IF(OR(H27="",N27=""),"",IF(OR(Q27="Clôturée",Q27="Preuve envoyée"),"",IF(N27&lt;$D$4,$D$4-N27,"")))</f>
        <v/>
      </c>
    </row>
    <row r="28" customFormat="false" ht="30" hidden="false" customHeight="true" outlineLevel="0" collapsed="false">
      <c r="A28" s="20" t="n">
        <v>18</v>
      </c>
      <c r="B28" s="21"/>
      <c r="C28" s="22"/>
      <c r="D28" s="23"/>
      <c r="E28" s="24" t="str">
        <f aca="false">IF(D28="","",IFERROR(INDEX(Listes!$B$4:$B$36,MATCH(D28,Listes!$A$4:$A$36,0)),"Indicateur inconnu"))</f>
        <v/>
      </c>
      <c r="F28" s="25"/>
      <c r="G28" s="26" t="str">
        <f aca="false">IF(OR(D28="",F28=""),"",IF(AND(F28="Mineure",IFERROR(INDEX(Listes!$D$4:$D$36,MATCH(D28,Listes!$A$4:$A$36,0)),"")="Majeure seulement"),"À vérifier : majeure","OK"))</f>
        <v/>
      </c>
      <c r="H28" s="22"/>
      <c r="I28" s="22"/>
      <c r="J28" s="22"/>
      <c r="K28" s="22"/>
      <c r="L28" s="22"/>
      <c r="M28" s="21"/>
      <c r="N28" s="27" t="str">
        <f aca="false">IF(H28="","",IF(M28&lt;&gt;"",M28,IF(AND(B28&lt;&gt;"",$D$5&lt;&gt;""),B28+$D$5,"")))</f>
        <v/>
      </c>
      <c r="O28" s="21"/>
      <c r="P28" s="22"/>
      <c r="Q28" s="25"/>
      <c r="R28" s="28" t="str">
        <f aca="false">IF(H28="","",(COUNTA(I28:K28)+(O28&lt;&gt;"")+(P28&lt;&gt;""))/5)</f>
        <v/>
      </c>
      <c r="S28" s="29" t="str">
        <f aca="false">IF(OR(H28="",N28=""),"",IF(OR(Q28="Clôturée",Q28="Preuve envoyée"),"",IF(N28&lt;$D$4,$D$4-N28,"")))</f>
        <v/>
      </c>
    </row>
    <row r="29" customFormat="false" ht="30" hidden="false" customHeight="true" outlineLevel="0" collapsed="false">
      <c r="A29" s="20" t="n">
        <v>19</v>
      </c>
      <c r="B29" s="21"/>
      <c r="C29" s="22"/>
      <c r="D29" s="23"/>
      <c r="E29" s="24" t="str">
        <f aca="false">IF(D29="","",IFERROR(INDEX(Listes!$B$4:$B$36,MATCH(D29,Listes!$A$4:$A$36,0)),"Indicateur inconnu"))</f>
        <v/>
      </c>
      <c r="F29" s="25"/>
      <c r="G29" s="26" t="str">
        <f aca="false">IF(OR(D29="",F29=""),"",IF(AND(F29="Mineure",IFERROR(INDEX(Listes!$D$4:$D$36,MATCH(D29,Listes!$A$4:$A$36,0)),"")="Majeure seulement"),"À vérifier : majeure","OK"))</f>
        <v/>
      </c>
      <c r="H29" s="22"/>
      <c r="I29" s="22"/>
      <c r="J29" s="22"/>
      <c r="K29" s="22"/>
      <c r="L29" s="22"/>
      <c r="M29" s="21"/>
      <c r="N29" s="27" t="str">
        <f aca="false">IF(H29="","",IF(M29&lt;&gt;"",M29,IF(AND(B29&lt;&gt;"",$D$5&lt;&gt;""),B29+$D$5,"")))</f>
        <v/>
      </c>
      <c r="O29" s="21"/>
      <c r="P29" s="22"/>
      <c r="Q29" s="25"/>
      <c r="R29" s="28" t="str">
        <f aca="false">IF(H29="","",(COUNTA(I29:K29)+(O29&lt;&gt;"")+(P29&lt;&gt;""))/5)</f>
        <v/>
      </c>
      <c r="S29" s="29" t="str">
        <f aca="false">IF(OR(H29="",N29=""),"",IF(OR(Q29="Clôturée",Q29="Preuve envoyée"),"",IF(N29&lt;$D$4,$D$4-N29,"")))</f>
        <v/>
      </c>
    </row>
    <row r="30" customFormat="false" ht="30" hidden="false" customHeight="true" outlineLevel="0" collapsed="false">
      <c r="A30" s="20" t="n">
        <v>20</v>
      </c>
      <c r="B30" s="21"/>
      <c r="C30" s="22"/>
      <c r="D30" s="23"/>
      <c r="E30" s="24" t="str">
        <f aca="false">IF(D30="","",IFERROR(INDEX(Listes!$B$4:$B$36,MATCH(D30,Listes!$A$4:$A$36,0)),"Indicateur inconnu"))</f>
        <v/>
      </c>
      <c r="F30" s="25"/>
      <c r="G30" s="26" t="str">
        <f aca="false">IF(OR(D30="",F30=""),"",IF(AND(F30="Mineure",IFERROR(INDEX(Listes!$D$4:$D$36,MATCH(D30,Listes!$A$4:$A$36,0)),"")="Majeure seulement"),"À vérifier : majeure","OK"))</f>
        <v/>
      </c>
      <c r="H30" s="22"/>
      <c r="I30" s="22"/>
      <c r="J30" s="22"/>
      <c r="K30" s="22"/>
      <c r="L30" s="22"/>
      <c r="M30" s="21"/>
      <c r="N30" s="27" t="str">
        <f aca="false">IF(H30="","",IF(M30&lt;&gt;"",M30,IF(AND(B30&lt;&gt;"",$D$5&lt;&gt;""),B30+$D$5,"")))</f>
        <v/>
      </c>
      <c r="O30" s="21"/>
      <c r="P30" s="22"/>
      <c r="Q30" s="25"/>
      <c r="R30" s="28" t="str">
        <f aca="false">IF(H30="","",(COUNTA(I30:K30)+(O30&lt;&gt;"")+(P30&lt;&gt;""))/5)</f>
        <v/>
      </c>
      <c r="S30" s="29" t="str">
        <f aca="false">IF(OR(H30="",N30=""),"",IF(OR(Q30="Clôturée",Q30="Preuve envoyée"),"",IF(N30&lt;$D$4,$D$4-N30,"")))</f>
        <v/>
      </c>
    </row>
    <row r="31" customFormat="false" ht="30" hidden="false" customHeight="true" outlineLevel="0" collapsed="false">
      <c r="A31" s="20" t="n">
        <v>21</v>
      </c>
      <c r="B31" s="21"/>
      <c r="C31" s="22"/>
      <c r="D31" s="23"/>
      <c r="E31" s="24" t="str">
        <f aca="false">IF(D31="","",IFERROR(INDEX(Listes!$B$4:$B$36,MATCH(D31,Listes!$A$4:$A$36,0)),"Indicateur inconnu"))</f>
        <v/>
      </c>
      <c r="F31" s="25"/>
      <c r="G31" s="26" t="str">
        <f aca="false">IF(OR(D31="",F31=""),"",IF(AND(F31="Mineure",IFERROR(INDEX(Listes!$D$4:$D$36,MATCH(D31,Listes!$A$4:$A$36,0)),"")="Majeure seulement"),"À vérifier : majeure","OK"))</f>
        <v/>
      </c>
      <c r="H31" s="22"/>
      <c r="I31" s="22"/>
      <c r="J31" s="22"/>
      <c r="K31" s="22"/>
      <c r="L31" s="22"/>
      <c r="M31" s="21"/>
      <c r="N31" s="27" t="str">
        <f aca="false">IF(H31="","",IF(M31&lt;&gt;"",M31,IF(AND(B31&lt;&gt;"",$D$5&lt;&gt;""),B31+$D$5,"")))</f>
        <v/>
      </c>
      <c r="O31" s="21"/>
      <c r="P31" s="22"/>
      <c r="Q31" s="25"/>
      <c r="R31" s="28" t="str">
        <f aca="false">IF(H31="","",(COUNTA(I31:K31)+(O31&lt;&gt;"")+(P31&lt;&gt;""))/5)</f>
        <v/>
      </c>
      <c r="S31" s="29" t="str">
        <f aca="false">IF(OR(H31="",N31=""),"",IF(OR(Q31="Clôturée",Q31="Preuve envoyée"),"",IF(N31&lt;$D$4,$D$4-N31,"")))</f>
        <v/>
      </c>
    </row>
    <row r="32" customFormat="false" ht="30" hidden="false" customHeight="true" outlineLevel="0" collapsed="false">
      <c r="A32" s="20" t="n">
        <v>22</v>
      </c>
      <c r="B32" s="21"/>
      <c r="C32" s="22"/>
      <c r="D32" s="23"/>
      <c r="E32" s="24" t="str">
        <f aca="false">IF(D32="","",IFERROR(INDEX(Listes!$B$4:$B$36,MATCH(D32,Listes!$A$4:$A$36,0)),"Indicateur inconnu"))</f>
        <v/>
      </c>
      <c r="F32" s="25"/>
      <c r="G32" s="26" t="str">
        <f aca="false">IF(OR(D32="",F32=""),"",IF(AND(F32="Mineure",IFERROR(INDEX(Listes!$D$4:$D$36,MATCH(D32,Listes!$A$4:$A$36,0)),"")="Majeure seulement"),"À vérifier : majeure","OK"))</f>
        <v/>
      </c>
      <c r="H32" s="22"/>
      <c r="I32" s="22"/>
      <c r="J32" s="22"/>
      <c r="K32" s="22"/>
      <c r="L32" s="22"/>
      <c r="M32" s="21"/>
      <c r="N32" s="27" t="str">
        <f aca="false">IF(H32="","",IF(M32&lt;&gt;"",M32,IF(AND(B32&lt;&gt;"",$D$5&lt;&gt;""),B32+$D$5,"")))</f>
        <v/>
      </c>
      <c r="O32" s="21"/>
      <c r="P32" s="22"/>
      <c r="Q32" s="25"/>
      <c r="R32" s="28" t="str">
        <f aca="false">IF(H32="","",(COUNTA(I32:K32)+(O32&lt;&gt;"")+(P32&lt;&gt;""))/5)</f>
        <v/>
      </c>
      <c r="S32" s="29" t="str">
        <f aca="false">IF(OR(H32="",N32=""),"",IF(OR(Q32="Clôturée",Q32="Preuve envoyée"),"",IF(N32&lt;$D$4,$D$4-N32,"")))</f>
        <v/>
      </c>
    </row>
    <row r="33" customFormat="false" ht="30" hidden="false" customHeight="true" outlineLevel="0" collapsed="false">
      <c r="A33" s="20" t="n">
        <v>23</v>
      </c>
      <c r="B33" s="21"/>
      <c r="C33" s="22"/>
      <c r="D33" s="23"/>
      <c r="E33" s="24" t="str">
        <f aca="false">IF(D33="","",IFERROR(INDEX(Listes!$B$4:$B$36,MATCH(D33,Listes!$A$4:$A$36,0)),"Indicateur inconnu"))</f>
        <v/>
      </c>
      <c r="F33" s="25"/>
      <c r="G33" s="26" t="str">
        <f aca="false">IF(OR(D33="",F33=""),"",IF(AND(F33="Mineure",IFERROR(INDEX(Listes!$D$4:$D$36,MATCH(D33,Listes!$A$4:$A$36,0)),"")="Majeure seulement"),"À vérifier : majeure","OK"))</f>
        <v/>
      </c>
      <c r="H33" s="22"/>
      <c r="I33" s="22"/>
      <c r="J33" s="22"/>
      <c r="K33" s="22"/>
      <c r="L33" s="22"/>
      <c r="M33" s="21"/>
      <c r="N33" s="27" t="str">
        <f aca="false">IF(H33="","",IF(M33&lt;&gt;"",M33,IF(AND(B33&lt;&gt;"",$D$5&lt;&gt;""),B33+$D$5,"")))</f>
        <v/>
      </c>
      <c r="O33" s="21"/>
      <c r="P33" s="22"/>
      <c r="Q33" s="25"/>
      <c r="R33" s="28" t="str">
        <f aca="false">IF(H33="","",(COUNTA(I33:K33)+(O33&lt;&gt;"")+(P33&lt;&gt;""))/5)</f>
        <v/>
      </c>
      <c r="S33" s="29" t="str">
        <f aca="false">IF(OR(H33="",N33=""),"",IF(OR(Q33="Clôturée",Q33="Preuve envoyée"),"",IF(N33&lt;$D$4,$D$4-N33,"")))</f>
        <v/>
      </c>
    </row>
    <row r="34" customFormat="false" ht="30" hidden="false" customHeight="true" outlineLevel="0" collapsed="false">
      <c r="A34" s="20" t="n">
        <v>24</v>
      </c>
      <c r="B34" s="21"/>
      <c r="C34" s="22"/>
      <c r="D34" s="23"/>
      <c r="E34" s="24" t="str">
        <f aca="false">IF(D34="","",IFERROR(INDEX(Listes!$B$4:$B$36,MATCH(D34,Listes!$A$4:$A$36,0)),"Indicateur inconnu"))</f>
        <v/>
      </c>
      <c r="F34" s="25"/>
      <c r="G34" s="26" t="str">
        <f aca="false">IF(OR(D34="",F34=""),"",IF(AND(F34="Mineure",IFERROR(INDEX(Listes!$D$4:$D$36,MATCH(D34,Listes!$A$4:$A$36,0)),"")="Majeure seulement"),"À vérifier : majeure","OK"))</f>
        <v/>
      </c>
      <c r="H34" s="22"/>
      <c r="I34" s="22"/>
      <c r="J34" s="22"/>
      <c r="K34" s="22"/>
      <c r="L34" s="22"/>
      <c r="M34" s="21"/>
      <c r="N34" s="27" t="str">
        <f aca="false">IF(H34="","",IF(M34&lt;&gt;"",M34,IF(AND(B34&lt;&gt;"",$D$5&lt;&gt;""),B34+$D$5,"")))</f>
        <v/>
      </c>
      <c r="O34" s="21"/>
      <c r="P34" s="22"/>
      <c r="Q34" s="25"/>
      <c r="R34" s="28" t="str">
        <f aca="false">IF(H34="","",(COUNTA(I34:K34)+(O34&lt;&gt;"")+(P34&lt;&gt;""))/5)</f>
        <v/>
      </c>
      <c r="S34" s="29" t="str">
        <f aca="false">IF(OR(H34="",N34=""),"",IF(OR(Q34="Clôturée",Q34="Preuve envoyée"),"",IF(N34&lt;$D$4,$D$4-N34,"")))</f>
        <v/>
      </c>
    </row>
    <row r="35" customFormat="false" ht="30" hidden="false" customHeight="true" outlineLevel="0" collapsed="false">
      <c r="A35" s="20" t="n">
        <v>25</v>
      </c>
      <c r="B35" s="21"/>
      <c r="C35" s="22"/>
      <c r="D35" s="23"/>
      <c r="E35" s="24" t="str">
        <f aca="false">IF(D35="","",IFERROR(INDEX(Listes!$B$4:$B$36,MATCH(D35,Listes!$A$4:$A$36,0)),"Indicateur inconnu"))</f>
        <v/>
      </c>
      <c r="F35" s="25"/>
      <c r="G35" s="26" t="str">
        <f aca="false">IF(OR(D35="",F35=""),"",IF(AND(F35="Mineure",IFERROR(INDEX(Listes!$D$4:$D$36,MATCH(D35,Listes!$A$4:$A$36,0)),"")="Majeure seulement"),"À vérifier : majeure","OK"))</f>
        <v/>
      </c>
      <c r="H35" s="22"/>
      <c r="I35" s="22"/>
      <c r="J35" s="22"/>
      <c r="K35" s="22"/>
      <c r="L35" s="22"/>
      <c r="M35" s="21"/>
      <c r="N35" s="27" t="str">
        <f aca="false">IF(H35="","",IF(M35&lt;&gt;"",M35,IF(AND(B35&lt;&gt;"",$D$5&lt;&gt;""),B35+$D$5,"")))</f>
        <v/>
      </c>
      <c r="O35" s="21"/>
      <c r="P35" s="22"/>
      <c r="Q35" s="25"/>
      <c r="R35" s="28" t="str">
        <f aca="false">IF(H35="","",(COUNTA(I35:K35)+(O35&lt;&gt;"")+(P35&lt;&gt;""))/5)</f>
        <v/>
      </c>
      <c r="S35" s="29" t="str">
        <f aca="false">IF(OR(H35="",N35=""),"",IF(OR(Q35="Clôturée",Q35="Preuve envoyée"),"",IF(N35&lt;$D$4,$D$4-N35,"")))</f>
        <v/>
      </c>
    </row>
    <row r="36" customFormat="false" ht="30" hidden="false" customHeight="true" outlineLevel="0" collapsed="false">
      <c r="A36" s="20" t="n">
        <v>26</v>
      </c>
      <c r="B36" s="21"/>
      <c r="C36" s="22"/>
      <c r="D36" s="23"/>
      <c r="E36" s="24" t="str">
        <f aca="false">IF(D36="","",IFERROR(INDEX(Listes!$B$4:$B$36,MATCH(D36,Listes!$A$4:$A$36,0)),"Indicateur inconnu"))</f>
        <v/>
      </c>
      <c r="F36" s="25"/>
      <c r="G36" s="26" t="str">
        <f aca="false">IF(OR(D36="",F36=""),"",IF(AND(F36="Mineure",IFERROR(INDEX(Listes!$D$4:$D$36,MATCH(D36,Listes!$A$4:$A$36,0)),"")="Majeure seulement"),"À vérifier : majeure","OK"))</f>
        <v/>
      </c>
      <c r="H36" s="22"/>
      <c r="I36" s="22"/>
      <c r="J36" s="22"/>
      <c r="K36" s="22"/>
      <c r="L36" s="22"/>
      <c r="M36" s="21"/>
      <c r="N36" s="27" t="str">
        <f aca="false">IF(H36="","",IF(M36&lt;&gt;"",M36,IF(AND(B36&lt;&gt;"",$D$5&lt;&gt;""),B36+$D$5,"")))</f>
        <v/>
      </c>
      <c r="O36" s="21"/>
      <c r="P36" s="22"/>
      <c r="Q36" s="25"/>
      <c r="R36" s="28" t="str">
        <f aca="false">IF(H36="","",(COUNTA(I36:K36)+(O36&lt;&gt;"")+(P36&lt;&gt;""))/5)</f>
        <v/>
      </c>
      <c r="S36" s="29" t="str">
        <f aca="false">IF(OR(H36="",N36=""),"",IF(OR(Q36="Clôturée",Q36="Preuve envoyée"),"",IF(N36&lt;$D$4,$D$4-N36,"")))</f>
        <v/>
      </c>
    </row>
    <row r="37" customFormat="false" ht="30" hidden="false" customHeight="true" outlineLevel="0" collapsed="false">
      <c r="A37" s="20" t="n">
        <v>27</v>
      </c>
      <c r="B37" s="21"/>
      <c r="C37" s="22"/>
      <c r="D37" s="23"/>
      <c r="E37" s="24" t="str">
        <f aca="false">IF(D37="","",IFERROR(INDEX(Listes!$B$4:$B$36,MATCH(D37,Listes!$A$4:$A$36,0)),"Indicateur inconnu"))</f>
        <v/>
      </c>
      <c r="F37" s="25"/>
      <c r="G37" s="26" t="str">
        <f aca="false">IF(OR(D37="",F37=""),"",IF(AND(F37="Mineure",IFERROR(INDEX(Listes!$D$4:$D$36,MATCH(D37,Listes!$A$4:$A$36,0)),"")="Majeure seulement"),"À vérifier : majeure","OK"))</f>
        <v/>
      </c>
      <c r="H37" s="22"/>
      <c r="I37" s="22"/>
      <c r="J37" s="22"/>
      <c r="K37" s="22"/>
      <c r="L37" s="22"/>
      <c r="M37" s="21"/>
      <c r="N37" s="27" t="str">
        <f aca="false">IF(H37="","",IF(M37&lt;&gt;"",M37,IF(AND(B37&lt;&gt;"",$D$5&lt;&gt;""),B37+$D$5,"")))</f>
        <v/>
      </c>
      <c r="O37" s="21"/>
      <c r="P37" s="22"/>
      <c r="Q37" s="25"/>
      <c r="R37" s="28" t="str">
        <f aca="false">IF(H37="","",(COUNTA(I37:K37)+(O37&lt;&gt;"")+(P37&lt;&gt;""))/5)</f>
        <v/>
      </c>
      <c r="S37" s="29" t="str">
        <f aca="false">IF(OR(H37="",N37=""),"",IF(OR(Q37="Clôturée",Q37="Preuve envoyée"),"",IF(N37&lt;$D$4,$D$4-N37,"")))</f>
        <v/>
      </c>
    </row>
    <row r="38" customFormat="false" ht="30" hidden="false" customHeight="true" outlineLevel="0" collapsed="false">
      <c r="A38" s="20" t="n">
        <v>28</v>
      </c>
      <c r="B38" s="21"/>
      <c r="C38" s="22"/>
      <c r="D38" s="23"/>
      <c r="E38" s="24" t="str">
        <f aca="false">IF(D38="","",IFERROR(INDEX(Listes!$B$4:$B$36,MATCH(D38,Listes!$A$4:$A$36,0)),"Indicateur inconnu"))</f>
        <v/>
      </c>
      <c r="F38" s="25"/>
      <c r="G38" s="26" t="str">
        <f aca="false">IF(OR(D38="",F38=""),"",IF(AND(F38="Mineure",IFERROR(INDEX(Listes!$D$4:$D$36,MATCH(D38,Listes!$A$4:$A$36,0)),"")="Majeure seulement"),"À vérifier : majeure","OK"))</f>
        <v/>
      </c>
      <c r="H38" s="22"/>
      <c r="I38" s="22"/>
      <c r="J38" s="22"/>
      <c r="K38" s="22"/>
      <c r="L38" s="22"/>
      <c r="M38" s="21"/>
      <c r="N38" s="27" t="str">
        <f aca="false">IF(H38="","",IF(M38&lt;&gt;"",M38,IF(AND(B38&lt;&gt;"",$D$5&lt;&gt;""),B38+$D$5,"")))</f>
        <v/>
      </c>
      <c r="O38" s="21"/>
      <c r="P38" s="22"/>
      <c r="Q38" s="25"/>
      <c r="R38" s="28" t="str">
        <f aca="false">IF(H38="","",(COUNTA(I38:K38)+(O38&lt;&gt;"")+(P38&lt;&gt;""))/5)</f>
        <v/>
      </c>
      <c r="S38" s="29" t="str">
        <f aca="false">IF(OR(H38="",N38=""),"",IF(OR(Q38="Clôturée",Q38="Preuve envoyée"),"",IF(N38&lt;$D$4,$D$4-N38,"")))</f>
        <v/>
      </c>
    </row>
    <row r="39" customFormat="false" ht="30" hidden="false" customHeight="true" outlineLevel="0" collapsed="false">
      <c r="A39" s="20" t="n">
        <v>29</v>
      </c>
      <c r="B39" s="21"/>
      <c r="C39" s="22"/>
      <c r="D39" s="23"/>
      <c r="E39" s="24" t="str">
        <f aca="false">IF(D39="","",IFERROR(INDEX(Listes!$B$4:$B$36,MATCH(D39,Listes!$A$4:$A$36,0)),"Indicateur inconnu"))</f>
        <v/>
      </c>
      <c r="F39" s="25"/>
      <c r="G39" s="26" t="str">
        <f aca="false">IF(OR(D39="",F39=""),"",IF(AND(F39="Mineure",IFERROR(INDEX(Listes!$D$4:$D$36,MATCH(D39,Listes!$A$4:$A$36,0)),"")="Majeure seulement"),"À vérifier : majeure","OK"))</f>
        <v/>
      </c>
      <c r="H39" s="22"/>
      <c r="I39" s="22"/>
      <c r="J39" s="22"/>
      <c r="K39" s="22"/>
      <c r="L39" s="22"/>
      <c r="M39" s="21"/>
      <c r="N39" s="27" t="str">
        <f aca="false">IF(H39="","",IF(M39&lt;&gt;"",M39,IF(AND(B39&lt;&gt;"",$D$5&lt;&gt;""),B39+$D$5,"")))</f>
        <v/>
      </c>
      <c r="O39" s="21"/>
      <c r="P39" s="22"/>
      <c r="Q39" s="25"/>
      <c r="R39" s="28" t="str">
        <f aca="false">IF(H39="","",(COUNTA(I39:K39)+(O39&lt;&gt;"")+(P39&lt;&gt;""))/5)</f>
        <v/>
      </c>
      <c r="S39" s="29" t="str">
        <f aca="false">IF(OR(H39="",N39=""),"",IF(OR(Q39="Clôturée",Q39="Preuve envoyée"),"",IF(N39&lt;$D$4,$D$4-N39,"")))</f>
        <v/>
      </c>
    </row>
    <row r="40" customFormat="false" ht="30" hidden="false" customHeight="true" outlineLevel="0" collapsed="false">
      <c r="A40" s="20" t="n">
        <v>30</v>
      </c>
      <c r="B40" s="21"/>
      <c r="C40" s="22"/>
      <c r="D40" s="23"/>
      <c r="E40" s="24" t="str">
        <f aca="false">IF(D40="","",IFERROR(INDEX(Listes!$B$4:$B$36,MATCH(D40,Listes!$A$4:$A$36,0)),"Indicateur inconnu"))</f>
        <v/>
      </c>
      <c r="F40" s="25"/>
      <c r="G40" s="26" t="str">
        <f aca="false">IF(OR(D40="",F40=""),"",IF(AND(F40="Mineure",IFERROR(INDEX(Listes!$D$4:$D$36,MATCH(D40,Listes!$A$4:$A$36,0)),"")="Majeure seulement"),"À vérifier : majeure","OK"))</f>
        <v/>
      </c>
      <c r="H40" s="22"/>
      <c r="I40" s="22"/>
      <c r="J40" s="22"/>
      <c r="K40" s="22"/>
      <c r="L40" s="22"/>
      <c r="M40" s="21"/>
      <c r="N40" s="27" t="str">
        <f aca="false">IF(H40="","",IF(M40&lt;&gt;"",M40,IF(AND(B40&lt;&gt;"",$D$5&lt;&gt;""),B40+$D$5,"")))</f>
        <v/>
      </c>
      <c r="O40" s="21"/>
      <c r="P40" s="22"/>
      <c r="Q40" s="25"/>
      <c r="R40" s="28" t="str">
        <f aca="false">IF(H40="","",(COUNTA(I40:K40)+(O40&lt;&gt;"")+(P40&lt;&gt;""))/5)</f>
        <v/>
      </c>
      <c r="S40" s="29" t="str">
        <f aca="false">IF(OR(H40="",N40=""),"",IF(OR(Q40="Clôturée",Q40="Preuve envoyée"),"",IF(N40&lt;$D$4,$D$4-N40,"")))</f>
        <v/>
      </c>
    </row>
    <row r="41" customFormat="false" ht="30" hidden="false" customHeight="true" outlineLevel="0" collapsed="false">
      <c r="A41" s="20" t="n">
        <v>31</v>
      </c>
      <c r="B41" s="21"/>
      <c r="C41" s="22"/>
      <c r="D41" s="23"/>
      <c r="E41" s="24" t="str">
        <f aca="false">IF(D41="","",IFERROR(INDEX(Listes!$B$4:$B$36,MATCH(D41,Listes!$A$4:$A$36,0)),"Indicateur inconnu"))</f>
        <v/>
      </c>
      <c r="F41" s="25"/>
      <c r="G41" s="26" t="str">
        <f aca="false">IF(OR(D41="",F41=""),"",IF(AND(F41="Mineure",IFERROR(INDEX(Listes!$D$4:$D$36,MATCH(D41,Listes!$A$4:$A$36,0)),"")="Majeure seulement"),"À vérifier : majeure","OK"))</f>
        <v/>
      </c>
      <c r="H41" s="22"/>
      <c r="I41" s="22"/>
      <c r="J41" s="22"/>
      <c r="K41" s="22"/>
      <c r="L41" s="22"/>
      <c r="M41" s="21"/>
      <c r="N41" s="27" t="str">
        <f aca="false">IF(H41="","",IF(M41&lt;&gt;"",M41,IF(AND(B41&lt;&gt;"",$D$5&lt;&gt;""),B41+$D$5,"")))</f>
        <v/>
      </c>
      <c r="O41" s="21"/>
      <c r="P41" s="22"/>
      <c r="Q41" s="25"/>
      <c r="R41" s="28" t="str">
        <f aca="false">IF(H41="","",(COUNTA(I41:K41)+(O41&lt;&gt;"")+(P41&lt;&gt;""))/5)</f>
        <v/>
      </c>
      <c r="S41" s="29" t="str">
        <f aca="false">IF(OR(H41="",N41=""),"",IF(OR(Q41="Clôturée",Q41="Preuve envoyée"),"",IF(N41&lt;$D$4,$D$4-N41,"")))</f>
        <v/>
      </c>
    </row>
    <row r="42" customFormat="false" ht="30" hidden="false" customHeight="true" outlineLevel="0" collapsed="false">
      <c r="A42" s="20" t="n">
        <v>32</v>
      </c>
      <c r="B42" s="21"/>
      <c r="C42" s="22"/>
      <c r="D42" s="23"/>
      <c r="E42" s="24" t="str">
        <f aca="false">IF(D42="","",IFERROR(INDEX(Listes!$B$4:$B$36,MATCH(D42,Listes!$A$4:$A$36,0)),"Indicateur inconnu"))</f>
        <v/>
      </c>
      <c r="F42" s="25"/>
      <c r="G42" s="26" t="str">
        <f aca="false">IF(OR(D42="",F42=""),"",IF(AND(F42="Mineure",IFERROR(INDEX(Listes!$D$4:$D$36,MATCH(D42,Listes!$A$4:$A$36,0)),"")="Majeure seulement"),"À vérifier : majeure","OK"))</f>
        <v/>
      </c>
      <c r="H42" s="22"/>
      <c r="I42" s="22"/>
      <c r="J42" s="22"/>
      <c r="K42" s="22"/>
      <c r="L42" s="22"/>
      <c r="M42" s="21"/>
      <c r="N42" s="27" t="str">
        <f aca="false">IF(H42="","",IF(M42&lt;&gt;"",M42,IF(AND(B42&lt;&gt;"",$D$5&lt;&gt;""),B42+$D$5,"")))</f>
        <v/>
      </c>
      <c r="O42" s="21"/>
      <c r="P42" s="22"/>
      <c r="Q42" s="25"/>
      <c r="R42" s="28" t="str">
        <f aca="false">IF(H42="","",(COUNTA(I42:K42)+(O42&lt;&gt;"")+(P42&lt;&gt;""))/5)</f>
        <v/>
      </c>
      <c r="S42" s="29" t="str">
        <f aca="false">IF(OR(H42="",N42=""),"",IF(OR(Q42="Clôturée",Q42="Preuve envoyée"),"",IF(N42&lt;$D$4,$D$4-N42,"")))</f>
        <v/>
      </c>
    </row>
    <row r="43" customFormat="false" ht="30" hidden="false" customHeight="true" outlineLevel="0" collapsed="false">
      <c r="A43" s="20" t="n">
        <v>33</v>
      </c>
      <c r="B43" s="21"/>
      <c r="C43" s="22"/>
      <c r="D43" s="23"/>
      <c r="E43" s="24" t="str">
        <f aca="false">IF(D43="","",IFERROR(INDEX(Listes!$B$4:$B$36,MATCH(D43,Listes!$A$4:$A$36,0)),"Indicateur inconnu"))</f>
        <v/>
      </c>
      <c r="F43" s="25"/>
      <c r="G43" s="26" t="str">
        <f aca="false">IF(OR(D43="",F43=""),"",IF(AND(F43="Mineure",IFERROR(INDEX(Listes!$D$4:$D$36,MATCH(D43,Listes!$A$4:$A$36,0)),"")="Majeure seulement"),"À vérifier : majeure","OK"))</f>
        <v/>
      </c>
      <c r="H43" s="22"/>
      <c r="I43" s="22"/>
      <c r="J43" s="22"/>
      <c r="K43" s="22"/>
      <c r="L43" s="22"/>
      <c r="M43" s="21"/>
      <c r="N43" s="27" t="str">
        <f aca="false">IF(H43="","",IF(M43&lt;&gt;"",M43,IF(AND(B43&lt;&gt;"",$D$5&lt;&gt;""),B43+$D$5,"")))</f>
        <v/>
      </c>
      <c r="O43" s="21"/>
      <c r="P43" s="22"/>
      <c r="Q43" s="25"/>
      <c r="R43" s="28" t="str">
        <f aca="false">IF(H43="","",(COUNTA(I43:K43)+(O43&lt;&gt;"")+(P43&lt;&gt;""))/5)</f>
        <v/>
      </c>
      <c r="S43" s="29" t="str">
        <f aca="false">IF(OR(H43="",N43=""),"",IF(OR(Q43="Clôturée",Q43="Preuve envoyée"),"",IF(N43&lt;$D$4,$D$4-N43,"")))</f>
        <v/>
      </c>
    </row>
    <row r="44" customFormat="false" ht="30" hidden="false" customHeight="true" outlineLevel="0" collapsed="false">
      <c r="A44" s="20" t="n">
        <v>34</v>
      </c>
      <c r="B44" s="21"/>
      <c r="C44" s="22"/>
      <c r="D44" s="23"/>
      <c r="E44" s="24" t="str">
        <f aca="false">IF(D44="","",IFERROR(INDEX(Listes!$B$4:$B$36,MATCH(D44,Listes!$A$4:$A$36,0)),"Indicateur inconnu"))</f>
        <v/>
      </c>
      <c r="F44" s="25"/>
      <c r="G44" s="26" t="str">
        <f aca="false">IF(OR(D44="",F44=""),"",IF(AND(F44="Mineure",IFERROR(INDEX(Listes!$D$4:$D$36,MATCH(D44,Listes!$A$4:$A$36,0)),"")="Majeure seulement"),"À vérifier : majeure","OK"))</f>
        <v/>
      </c>
      <c r="H44" s="22"/>
      <c r="I44" s="22"/>
      <c r="J44" s="22"/>
      <c r="K44" s="22"/>
      <c r="L44" s="22"/>
      <c r="M44" s="21"/>
      <c r="N44" s="27" t="str">
        <f aca="false">IF(H44="","",IF(M44&lt;&gt;"",M44,IF(AND(B44&lt;&gt;"",$D$5&lt;&gt;""),B44+$D$5,"")))</f>
        <v/>
      </c>
      <c r="O44" s="21"/>
      <c r="P44" s="22"/>
      <c r="Q44" s="25"/>
      <c r="R44" s="28" t="str">
        <f aca="false">IF(H44="","",(COUNTA(I44:K44)+(O44&lt;&gt;"")+(P44&lt;&gt;""))/5)</f>
        <v/>
      </c>
      <c r="S44" s="29" t="str">
        <f aca="false">IF(OR(H44="",N44=""),"",IF(OR(Q44="Clôturée",Q44="Preuve envoyée"),"",IF(N44&lt;$D$4,$D$4-N44,"")))</f>
        <v/>
      </c>
    </row>
    <row r="45" customFormat="false" ht="30" hidden="false" customHeight="true" outlineLevel="0" collapsed="false">
      <c r="A45" s="20" t="n">
        <v>35</v>
      </c>
      <c r="B45" s="21"/>
      <c r="C45" s="22"/>
      <c r="D45" s="23"/>
      <c r="E45" s="24" t="str">
        <f aca="false">IF(D45="","",IFERROR(INDEX(Listes!$B$4:$B$36,MATCH(D45,Listes!$A$4:$A$36,0)),"Indicateur inconnu"))</f>
        <v/>
      </c>
      <c r="F45" s="25"/>
      <c r="G45" s="26" t="str">
        <f aca="false">IF(OR(D45="",F45=""),"",IF(AND(F45="Mineure",IFERROR(INDEX(Listes!$D$4:$D$36,MATCH(D45,Listes!$A$4:$A$36,0)),"")="Majeure seulement"),"À vérifier : majeure","OK"))</f>
        <v/>
      </c>
      <c r="H45" s="22"/>
      <c r="I45" s="22"/>
      <c r="J45" s="22"/>
      <c r="K45" s="22"/>
      <c r="L45" s="22"/>
      <c r="M45" s="21"/>
      <c r="N45" s="27" t="str">
        <f aca="false">IF(H45="","",IF(M45&lt;&gt;"",M45,IF(AND(B45&lt;&gt;"",$D$5&lt;&gt;""),B45+$D$5,"")))</f>
        <v/>
      </c>
      <c r="O45" s="21"/>
      <c r="P45" s="22"/>
      <c r="Q45" s="25"/>
      <c r="R45" s="28" t="str">
        <f aca="false">IF(H45="","",(COUNTA(I45:K45)+(O45&lt;&gt;"")+(P45&lt;&gt;""))/5)</f>
        <v/>
      </c>
      <c r="S45" s="29" t="str">
        <f aca="false">IF(OR(H45="",N45=""),"",IF(OR(Q45="Clôturée",Q45="Preuve envoyée"),"",IF(N45&lt;$D$4,$D$4-N45,"")))</f>
        <v/>
      </c>
    </row>
    <row r="46" customFormat="false" ht="30" hidden="false" customHeight="true" outlineLevel="0" collapsed="false">
      <c r="A46" s="20" t="n">
        <v>36</v>
      </c>
      <c r="B46" s="21"/>
      <c r="C46" s="22"/>
      <c r="D46" s="23"/>
      <c r="E46" s="24" t="str">
        <f aca="false">IF(D46="","",IFERROR(INDEX(Listes!$B$4:$B$36,MATCH(D46,Listes!$A$4:$A$36,0)),"Indicateur inconnu"))</f>
        <v/>
      </c>
      <c r="F46" s="25"/>
      <c r="G46" s="26" t="str">
        <f aca="false">IF(OR(D46="",F46=""),"",IF(AND(F46="Mineure",IFERROR(INDEX(Listes!$D$4:$D$36,MATCH(D46,Listes!$A$4:$A$36,0)),"")="Majeure seulement"),"À vérifier : majeure","OK"))</f>
        <v/>
      </c>
      <c r="H46" s="22"/>
      <c r="I46" s="22"/>
      <c r="J46" s="22"/>
      <c r="K46" s="22"/>
      <c r="L46" s="22"/>
      <c r="M46" s="21"/>
      <c r="N46" s="27" t="str">
        <f aca="false">IF(H46="","",IF(M46&lt;&gt;"",M46,IF(AND(B46&lt;&gt;"",$D$5&lt;&gt;""),B46+$D$5,"")))</f>
        <v/>
      </c>
      <c r="O46" s="21"/>
      <c r="P46" s="22"/>
      <c r="Q46" s="25"/>
      <c r="R46" s="28" t="str">
        <f aca="false">IF(H46="","",(COUNTA(I46:K46)+(O46&lt;&gt;"")+(P46&lt;&gt;""))/5)</f>
        <v/>
      </c>
      <c r="S46" s="29" t="str">
        <f aca="false">IF(OR(H46="",N46=""),"",IF(OR(Q46="Clôturée",Q46="Preuve envoyée"),"",IF(N46&lt;$D$4,$D$4-N46,"")))</f>
        <v/>
      </c>
    </row>
    <row r="47" customFormat="false" ht="30" hidden="false" customHeight="true" outlineLevel="0" collapsed="false">
      <c r="A47" s="20" t="n">
        <v>37</v>
      </c>
      <c r="B47" s="21"/>
      <c r="C47" s="22"/>
      <c r="D47" s="23"/>
      <c r="E47" s="24" t="str">
        <f aca="false">IF(D47="","",IFERROR(INDEX(Listes!$B$4:$B$36,MATCH(D47,Listes!$A$4:$A$36,0)),"Indicateur inconnu"))</f>
        <v/>
      </c>
      <c r="F47" s="25"/>
      <c r="G47" s="26" t="str">
        <f aca="false">IF(OR(D47="",F47=""),"",IF(AND(F47="Mineure",IFERROR(INDEX(Listes!$D$4:$D$36,MATCH(D47,Listes!$A$4:$A$36,0)),"")="Majeure seulement"),"À vérifier : majeure","OK"))</f>
        <v/>
      </c>
      <c r="H47" s="22"/>
      <c r="I47" s="22"/>
      <c r="J47" s="22"/>
      <c r="K47" s="22"/>
      <c r="L47" s="22"/>
      <c r="M47" s="21"/>
      <c r="N47" s="27" t="str">
        <f aca="false">IF(H47="","",IF(M47&lt;&gt;"",M47,IF(AND(B47&lt;&gt;"",$D$5&lt;&gt;""),B47+$D$5,"")))</f>
        <v/>
      </c>
      <c r="O47" s="21"/>
      <c r="P47" s="22"/>
      <c r="Q47" s="25"/>
      <c r="R47" s="28" t="str">
        <f aca="false">IF(H47="","",(COUNTA(I47:K47)+(O47&lt;&gt;"")+(P47&lt;&gt;""))/5)</f>
        <v/>
      </c>
      <c r="S47" s="29" t="str">
        <f aca="false">IF(OR(H47="",N47=""),"",IF(OR(Q47="Clôturée",Q47="Preuve envoyée"),"",IF(N47&lt;$D$4,$D$4-N47,"")))</f>
        <v/>
      </c>
    </row>
    <row r="48" customFormat="false" ht="30" hidden="false" customHeight="true" outlineLevel="0" collapsed="false">
      <c r="A48" s="20" t="n">
        <v>38</v>
      </c>
      <c r="B48" s="21"/>
      <c r="C48" s="22"/>
      <c r="D48" s="23"/>
      <c r="E48" s="24" t="str">
        <f aca="false">IF(D48="","",IFERROR(INDEX(Listes!$B$4:$B$36,MATCH(D48,Listes!$A$4:$A$36,0)),"Indicateur inconnu"))</f>
        <v/>
      </c>
      <c r="F48" s="25"/>
      <c r="G48" s="26" t="str">
        <f aca="false">IF(OR(D48="",F48=""),"",IF(AND(F48="Mineure",IFERROR(INDEX(Listes!$D$4:$D$36,MATCH(D48,Listes!$A$4:$A$36,0)),"")="Majeure seulement"),"À vérifier : majeure","OK"))</f>
        <v/>
      </c>
      <c r="H48" s="22"/>
      <c r="I48" s="22"/>
      <c r="J48" s="22"/>
      <c r="K48" s="22"/>
      <c r="L48" s="22"/>
      <c r="M48" s="21"/>
      <c r="N48" s="27" t="str">
        <f aca="false">IF(H48="","",IF(M48&lt;&gt;"",M48,IF(AND(B48&lt;&gt;"",$D$5&lt;&gt;""),B48+$D$5,"")))</f>
        <v/>
      </c>
      <c r="O48" s="21"/>
      <c r="P48" s="22"/>
      <c r="Q48" s="25"/>
      <c r="R48" s="28" t="str">
        <f aca="false">IF(H48="","",(COUNTA(I48:K48)+(O48&lt;&gt;"")+(P48&lt;&gt;""))/5)</f>
        <v/>
      </c>
      <c r="S48" s="29" t="str">
        <f aca="false">IF(OR(H48="",N48=""),"",IF(OR(Q48="Clôturée",Q48="Preuve envoyée"),"",IF(N48&lt;$D$4,$D$4-N48,"")))</f>
        <v/>
      </c>
    </row>
    <row r="49" customFormat="false" ht="30" hidden="false" customHeight="true" outlineLevel="0" collapsed="false">
      <c r="A49" s="20" t="n">
        <v>39</v>
      </c>
      <c r="B49" s="21"/>
      <c r="C49" s="22"/>
      <c r="D49" s="23"/>
      <c r="E49" s="24" t="str">
        <f aca="false">IF(D49="","",IFERROR(INDEX(Listes!$B$4:$B$36,MATCH(D49,Listes!$A$4:$A$36,0)),"Indicateur inconnu"))</f>
        <v/>
      </c>
      <c r="F49" s="25"/>
      <c r="G49" s="26" t="str">
        <f aca="false">IF(OR(D49="",F49=""),"",IF(AND(F49="Mineure",IFERROR(INDEX(Listes!$D$4:$D$36,MATCH(D49,Listes!$A$4:$A$36,0)),"")="Majeure seulement"),"À vérifier : majeure","OK"))</f>
        <v/>
      </c>
      <c r="H49" s="22"/>
      <c r="I49" s="22"/>
      <c r="J49" s="22"/>
      <c r="K49" s="22"/>
      <c r="L49" s="22"/>
      <c r="M49" s="21"/>
      <c r="N49" s="27" t="str">
        <f aca="false">IF(H49="","",IF(M49&lt;&gt;"",M49,IF(AND(B49&lt;&gt;"",$D$5&lt;&gt;""),B49+$D$5,"")))</f>
        <v/>
      </c>
      <c r="O49" s="21"/>
      <c r="P49" s="22"/>
      <c r="Q49" s="25"/>
      <c r="R49" s="28" t="str">
        <f aca="false">IF(H49="","",(COUNTA(I49:K49)+(O49&lt;&gt;"")+(P49&lt;&gt;""))/5)</f>
        <v/>
      </c>
      <c r="S49" s="29" t="str">
        <f aca="false">IF(OR(H49="",N49=""),"",IF(OR(Q49="Clôturée",Q49="Preuve envoyée"),"",IF(N49&lt;$D$4,$D$4-N49,"")))</f>
        <v/>
      </c>
    </row>
    <row r="50" customFormat="false" ht="30" hidden="false" customHeight="true" outlineLevel="0" collapsed="false">
      <c r="A50" s="20" t="n">
        <v>40</v>
      </c>
      <c r="B50" s="21"/>
      <c r="C50" s="22"/>
      <c r="D50" s="23"/>
      <c r="E50" s="24" t="str">
        <f aca="false">IF(D50="","",IFERROR(INDEX(Listes!$B$4:$B$36,MATCH(D50,Listes!$A$4:$A$36,0)),"Indicateur inconnu"))</f>
        <v/>
      </c>
      <c r="F50" s="25"/>
      <c r="G50" s="26" t="str">
        <f aca="false">IF(OR(D50="",F50=""),"",IF(AND(F50="Mineure",IFERROR(INDEX(Listes!$D$4:$D$36,MATCH(D50,Listes!$A$4:$A$36,0)),"")="Majeure seulement"),"À vérifier : majeure","OK"))</f>
        <v/>
      </c>
      <c r="H50" s="22"/>
      <c r="I50" s="22"/>
      <c r="J50" s="22"/>
      <c r="K50" s="22"/>
      <c r="L50" s="22"/>
      <c r="M50" s="21"/>
      <c r="N50" s="27" t="str">
        <f aca="false">IF(H50="","",IF(M50&lt;&gt;"",M50,IF(AND(B50&lt;&gt;"",$D$5&lt;&gt;""),B50+$D$5,"")))</f>
        <v/>
      </c>
      <c r="O50" s="21"/>
      <c r="P50" s="22"/>
      <c r="Q50" s="25"/>
      <c r="R50" s="28" t="str">
        <f aca="false">IF(H50="","",(COUNTA(I50:K50)+(O50&lt;&gt;"")+(P50&lt;&gt;""))/5)</f>
        <v/>
      </c>
      <c r="S50" s="29" t="str">
        <f aca="false">IF(OR(H50="",N50=""),"",IF(OR(Q50="Clôturée",Q50="Preuve envoyée"),"",IF(N50&lt;$D$4,$D$4-N50,"")))</f>
        <v/>
      </c>
    </row>
  </sheetData>
  <mergeCells count="17">
    <mergeCell ref="A4:C4"/>
    <mergeCell ref="D4:E4"/>
    <mergeCell ref="J4:L8"/>
    <mergeCell ref="A5:C5"/>
    <mergeCell ref="D5:E5"/>
    <mergeCell ref="A6:C6"/>
    <mergeCell ref="D6:E6"/>
    <mergeCell ref="A7:C7"/>
    <mergeCell ref="D7:E7"/>
    <mergeCell ref="A8:C8"/>
    <mergeCell ref="D8:E8"/>
    <mergeCell ref="A9:F9"/>
    <mergeCell ref="G9:H9"/>
    <mergeCell ref="I9:L9"/>
    <mergeCell ref="M9:N9"/>
    <mergeCell ref="O9:Q9"/>
    <mergeCell ref="R9:S9"/>
  </mergeCells>
  <conditionalFormatting sqref="F11:F50">
    <cfRule type="expression" priority="2" aboveAverage="0" equalAverage="0" bottom="0" percent="0" rank="0" text="" dxfId="0">
      <formula>$F11="Majeure"</formula>
    </cfRule>
    <cfRule type="expression" priority="3" aboveAverage="0" equalAverage="0" bottom="0" percent="0" rank="0" text="" dxfId="1">
      <formula>$F11="Mineure"</formula>
    </cfRule>
  </conditionalFormatting>
  <conditionalFormatting sqref="G11:G50">
    <cfRule type="expression" priority="4" aboveAverage="0" equalAverage="0" bottom="0" percent="0" rank="0" text="" dxfId="2">
      <formula>LEFT($G11,3)="À v"</formula>
    </cfRule>
  </conditionalFormatting>
  <conditionalFormatting sqref="Q11:Q50">
    <cfRule type="expression" priority="5" aboveAverage="0" equalAverage="0" bottom="0" percent="0" rank="0" text="" dxfId="3">
      <formula>OR($Q11="Clôturée",$Q11="Preuve envoyée")</formula>
    </cfRule>
  </conditionalFormatting>
  <conditionalFormatting sqref="N11:N50">
    <cfRule type="expression" priority="6" aboveAverage="0" equalAverage="0" bottom="0" percent="0" rank="0" text="" dxfId="0">
      <formula>AND($S11&lt;&gt;"",$S11&gt;0)</formula>
    </cfRule>
  </conditionalFormatting>
  <conditionalFormatting sqref="S11:S50">
    <cfRule type="expression" priority="7" aboveAverage="0" equalAverage="0" bottom="0" percent="0" rank="0" text="" dxfId="0">
      <formula>AND($S11&lt;&gt;"",$S11&gt;0)</formula>
    </cfRule>
  </conditionalFormatting>
  <conditionalFormatting sqref="L11:L50">
    <cfRule type="expression" priority="8" aboveAverage="0" equalAverage="0" bottom="0" percent="0" rank="0" text="" dxfId="4">
      <formula>AND($H11&lt;&gt;"",$L11="")</formula>
    </cfRule>
  </conditionalFormatting>
  <conditionalFormatting sqref="K11:K50">
    <cfRule type="expression" priority="9" aboveAverage="0" equalAverage="0" bottom="0" percent="0" rank="0" text="" dxfId="4">
      <formula>AND($H11&lt;&gt;"",$F11="Majeure",$K11="")</formula>
    </cfRule>
  </conditionalFormatting>
  <conditionalFormatting sqref="D11:D50">
    <cfRule type="expression" priority="10" aboveAverage="0" equalAverage="0" bottom="0" percent="0" rank="0" text="" dxfId="4">
      <formula>AND($H11&lt;&gt;"",$D11="")</formula>
    </cfRule>
  </conditionalFormatting>
  <dataValidations count="4">
    <dataValidation allowBlank="true" errorStyle="stop" operator="between" showDropDown="false" showErrorMessage="false" showInputMessage="false" sqref="C11:C50" type="list">
      <formula1>Listes!$H$4:$H$8</formula1>
      <formula2>0</formula2>
    </dataValidation>
    <dataValidation allowBlank="true" errorStyle="stop" operator="between" prompt="Numéro de l’indicateur (1 à 33)" promptTitle="Choisir" showDropDown="false" showErrorMessage="false" showInputMessage="true" sqref="D11:D50" type="list">
      <formula1>Listes!$A$4:$A$36</formula1>
      <formula2>0</formula2>
    </dataValidation>
    <dataValidation allowBlank="true" errorStyle="stop" operator="between" showDropDown="false" showErrorMessage="false" showInputMessage="false" sqref="F11:F50" type="list">
      <formula1>"Mineure,Majeure"</formula1>
      <formula2>0</formula2>
    </dataValidation>
    <dataValidation allowBlank="true" errorStyle="stop" operator="between" showDropDown="false" showErrorMessage="false" showInputMessage="false" sqref="Q11:Q50" type="list">
      <formula1>Listes!$I$4:$I$8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8" min="3" style="0" width="13"/>
  </cols>
  <sheetData>
    <row r="1" customFormat="false" ht="21.75" hidden="false" customHeight="true" outlineLevel="0" collapsed="false">
      <c r="A1" s="1" t="s">
        <v>64</v>
      </c>
      <c r="B1" s="2"/>
      <c r="C1" s="2"/>
      <c r="D1" s="2"/>
      <c r="E1" s="2"/>
      <c r="F1" s="2"/>
      <c r="G1" s="2"/>
      <c r="H1" s="2"/>
    </row>
    <row r="2" customFormat="false" ht="25.5" hidden="false" customHeight="true" outlineLevel="0" collapsed="false">
      <c r="A2" s="3" t="s">
        <v>65</v>
      </c>
    </row>
    <row r="3" customFormat="false" ht="15" hidden="false" customHeight="false" outlineLevel="0" collapsed="false">
      <c r="A3" s="10" t="s">
        <v>66</v>
      </c>
    </row>
    <row r="4" customFormat="false" ht="15" hidden="false" customHeight="false" outlineLevel="0" collapsed="false">
      <c r="B4" s="11" t="s">
        <v>67</v>
      </c>
      <c r="C4" s="30" t="n">
        <f aca="false">Registre!$D$4</f>
        <v>46317</v>
      </c>
    </row>
    <row r="5" customFormat="false" ht="30" hidden="false" customHeight="true" outlineLevel="0" collapsed="false">
      <c r="B5" s="11" t="s">
        <v>68</v>
      </c>
      <c r="C5" s="13" t="str">
        <f aca="false">IF(Registre!$D$5="","À renseigner",Registre!$D$5)</f>
        <v>À renseigner</v>
      </c>
    </row>
    <row r="7" customFormat="false" ht="19.5" hidden="false" customHeight="true" outlineLevel="0" collapsed="false">
      <c r="B7" s="17" t="s">
        <v>69</v>
      </c>
      <c r="C7" s="17"/>
      <c r="D7" s="17"/>
      <c r="E7" s="17"/>
      <c r="F7" s="17"/>
      <c r="G7" s="17"/>
      <c r="H7" s="17"/>
    </row>
    <row r="8" customFormat="false" ht="21.75" hidden="false" customHeight="true" outlineLevel="0" collapsed="false">
      <c r="B8" s="19" t="s">
        <v>70</v>
      </c>
      <c r="C8" s="19" t="s">
        <v>71</v>
      </c>
      <c r="D8" s="19" t="s">
        <v>72</v>
      </c>
      <c r="E8" s="19" t="s">
        <v>73</v>
      </c>
      <c r="F8" s="19"/>
      <c r="G8" s="19"/>
      <c r="H8" s="19"/>
    </row>
    <row r="9" customFormat="false" ht="19.5" hidden="false" customHeight="true" outlineLevel="0" collapsed="false">
      <c r="B9" s="11" t="s">
        <v>33</v>
      </c>
      <c r="C9" s="13" t="n">
        <f aca="false">COUNTA(Registre!$H$11:$H$50)</f>
        <v>0</v>
      </c>
      <c r="D9" s="28"/>
      <c r="E9" s="24"/>
      <c r="F9" s="24"/>
      <c r="G9" s="24"/>
      <c r="H9" s="24"/>
    </row>
    <row r="10" customFormat="false" ht="19.5" hidden="false" customHeight="true" outlineLevel="0" collapsed="false">
      <c r="B10" s="11" t="s">
        <v>74</v>
      </c>
      <c r="C10" s="13" t="n">
        <f aca="false">COUNTIFS(Registre!$H$11:$H$50,"&lt;&gt;",Registre!$F$11:$F$50,"Mineure")</f>
        <v>0</v>
      </c>
      <c r="D10" s="28" t="str">
        <f aca="false">IF($C$9=0,"",C10/$C$9)</f>
        <v/>
      </c>
      <c r="E10" s="24"/>
      <c r="F10" s="24"/>
      <c r="G10" s="24"/>
      <c r="H10" s="24"/>
    </row>
    <row r="11" customFormat="false" ht="30" hidden="false" customHeight="true" outlineLevel="0" collapsed="false">
      <c r="B11" s="11" t="s">
        <v>75</v>
      </c>
      <c r="C11" s="13" t="n">
        <f aca="false">COUNTIFS(Registre!$H$11:$H$50,"&lt;&gt;",Registre!$F$11:$F$50,"Majeure")</f>
        <v>0</v>
      </c>
      <c r="D11" s="28" t="str">
        <f aca="false">IF($C$9=0,"",C11/$C$9)</f>
        <v/>
      </c>
      <c r="E11" s="31" t="str">
        <f aca="false">IF(C11&gt;0,"Pour chaque majeure, vérifiez auprès de votre certificateur le délai et les conséquences applicables.","")</f>
        <v/>
      </c>
      <c r="F11" s="31"/>
      <c r="G11" s="31"/>
      <c r="H11" s="31"/>
    </row>
    <row r="12" customFormat="false" ht="19.5" hidden="false" customHeight="true" outlineLevel="0" collapsed="false">
      <c r="B12" s="11" t="s">
        <v>76</v>
      </c>
      <c r="C12" s="13" t="n">
        <f aca="false">COUNTIFS(Registre!$H$11:$H$50,"&lt;&gt;",Registre!$Q$11:$Q$50,"Clôturée")</f>
        <v>0</v>
      </c>
      <c r="D12" s="28" t="str">
        <f aca="false">IF($C$9=0,"",C12/$C$9)</f>
        <v/>
      </c>
      <c r="E12" s="24"/>
      <c r="F12" s="24"/>
      <c r="G12" s="24"/>
      <c r="H12" s="24"/>
    </row>
    <row r="13" customFormat="false" ht="19.5" hidden="false" customHeight="true" outlineLevel="0" collapsed="false">
      <c r="B13" s="11" t="s">
        <v>77</v>
      </c>
      <c r="C13" s="13" t="n">
        <f aca="false">COUNTIFS(Registre!$H$11:$H$50,"&lt;&gt;",Registre!$Q$11:$Q$50,"Preuve envoyée")</f>
        <v>0</v>
      </c>
      <c r="D13" s="28" t="str">
        <f aca="false">IF($C$9=0,"",C13/$C$9)</f>
        <v/>
      </c>
      <c r="E13" s="24"/>
      <c r="F13" s="24"/>
      <c r="G13" s="24"/>
      <c r="H13" s="24"/>
    </row>
    <row r="14" customFormat="false" ht="30" hidden="false" customHeight="true" outlineLevel="0" collapsed="false">
      <c r="B14" s="11" t="s">
        <v>78</v>
      </c>
      <c r="C14" s="13" t="n">
        <f aca="false">COUNTIFS(Registre!$H$11:$H$50,"&lt;&gt;",Registre!$Q$11:$Q$50,"Réalisée")</f>
        <v>0</v>
      </c>
      <c r="D14" s="28" t="str">
        <f aca="false">IF($C$9=0,"",C14/$C$9)</f>
        <v/>
      </c>
      <c r="E14" s="31" t="str">
        <f aca="false">IF(C14&gt;0,"Preuves à envoyer avant l’échéance retenue.","")</f>
        <v/>
      </c>
      <c r="F14" s="31"/>
      <c r="G14" s="31"/>
      <c r="H14" s="31"/>
    </row>
    <row r="15" customFormat="false" ht="19.5" hidden="false" customHeight="true" outlineLevel="0" collapsed="false">
      <c r="B15" s="11" t="s">
        <v>79</v>
      </c>
      <c r="C15" s="13" t="n">
        <f aca="false">COUNTIFS(Registre!$H$11:$H$50,"&lt;&gt;",Registre!$Q$11:$Q$50,"En cours")+COUNTIFS(Registre!$H$11:$H$50,"&lt;&gt;",Registre!$Q$11:$Q$50,"À traiter")+COUNTIFS(Registre!$H$11:$H$50,"&lt;&gt;",Registre!$Q$11:$Q$50,"")</f>
        <v>0</v>
      </c>
      <c r="D15" s="28" t="str">
        <f aca="false">IF($C$9=0,"",C15/$C$9)</f>
        <v/>
      </c>
      <c r="E15" s="24"/>
      <c r="F15" s="24"/>
      <c r="G15" s="24"/>
      <c r="H15" s="24"/>
    </row>
    <row r="16" customFormat="false" ht="19.5" hidden="false" customHeight="true" outlineLevel="0" collapsed="false">
      <c r="B16" s="11" t="s">
        <v>80</v>
      </c>
      <c r="C16" s="13" t="n">
        <f aca="false">COUNTIF(Registre!$S$11:$S$50,"&gt;0")</f>
        <v>0</v>
      </c>
      <c r="D16" s="28" t="str">
        <f aca="false">IF($C$9=0,"",C16/$C$9)</f>
        <v/>
      </c>
      <c r="E16" s="31" t="str">
        <f aca="false">IF(C16&gt;0,"Échéances dépassées : à traiter en priorité.","Aucune échéance dépassée.")</f>
        <v>Aucune échéance dépassée.</v>
      </c>
      <c r="F16" s="31"/>
      <c r="G16" s="31"/>
      <c r="H16" s="31"/>
    </row>
    <row r="17" customFormat="false" ht="19.5" hidden="false" customHeight="true" outlineLevel="0" collapsed="false">
      <c r="B17" s="11" t="s">
        <v>34</v>
      </c>
      <c r="C17" s="13" t="n">
        <f aca="false">COUNTIFS(Registre!$H$11:$H$50,"&lt;&gt;",Registre!$N$11:$N$50,"&gt;="&amp;$C$4,Registre!$N$11:$N$50,"&lt;="&amp;$C$4+30,Registre!$Q$11:$Q$50,"&lt;&gt;Clôturée",Registre!$Q$11:$Q$50,"&lt;&gt;Preuve envoyée")</f>
        <v>0</v>
      </c>
      <c r="D17" s="28"/>
      <c r="E17" s="24"/>
      <c r="F17" s="24"/>
      <c r="G17" s="24"/>
      <c r="H17" s="24"/>
    </row>
    <row r="18" customFormat="false" ht="19.5" hidden="false" customHeight="true" outlineLevel="0" collapsed="false">
      <c r="B18" s="11" t="s">
        <v>36</v>
      </c>
      <c r="C18" s="16" t="str">
        <f aca="false">IFERROR(AVERAGE(Registre!$R$11:$R$50),"")</f>
        <v/>
      </c>
      <c r="D18" s="28"/>
      <c r="E18" s="24"/>
      <c r="F18" s="24"/>
      <c r="G18" s="24"/>
      <c r="H18" s="24"/>
    </row>
    <row r="20" customFormat="false" ht="19.5" hidden="false" customHeight="true" outlineLevel="0" collapsed="false">
      <c r="B20" s="18" t="s">
        <v>81</v>
      </c>
      <c r="C20" s="18"/>
      <c r="D20" s="18"/>
      <c r="E20" s="18"/>
      <c r="F20" s="18"/>
      <c r="G20" s="18"/>
      <c r="H20" s="18"/>
    </row>
    <row r="21" customFormat="false" ht="30" hidden="false" customHeight="true" outlineLevel="0" collapsed="false">
      <c r="B21" s="19" t="s">
        <v>82</v>
      </c>
      <c r="C21" s="19" t="s">
        <v>83</v>
      </c>
      <c r="D21" s="19" t="s">
        <v>84</v>
      </c>
      <c r="E21" s="19" t="s">
        <v>85</v>
      </c>
      <c r="F21" s="19" t="s">
        <v>86</v>
      </c>
      <c r="G21" s="19" t="s">
        <v>87</v>
      </c>
      <c r="H21" s="19" t="s">
        <v>88</v>
      </c>
    </row>
    <row r="22" customFormat="false" ht="19.5" hidden="false" customHeight="true" outlineLevel="0" collapsed="false">
      <c r="B22" s="11" t="s">
        <v>89</v>
      </c>
      <c r="C22" s="20" t="n">
        <v>1</v>
      </c>
      <c r="D22" s="20" t="n">
        <v>3</v>
      </c>
      <c r="E22" s="32" t="n">
        <f aca="false">COUNTIFS(Registre!$D$11:$D$50,"&gt;="&amp;$C22,Registre!$D$11:$D$50,"&lt;="&amp;$D22,Registre!$H$11:$H$50,"&lt;&gt;",Registre!$F$11:$F$50,"Mineure")</f>
        <v>0</v>
      </c>
      <c r="F22" s="32" t="n">
        <f aca="false">COUNTIFS(Registre!$D$11:$D$50,"&gt;="&amp;$C22,Registre!$D$11:$D$50,"&lt;="&amp;$D22,Registre!$H$11:$H$50,"&lt;&gt;",Registre!$F$11:$F$50,"Majeure")</f>
        <v>0</v>
      </c>
      <c r="G22" s="32" t="n">
        <f aca="false">COUNTIFS(Registre!$D$11:$D$50,"&gt;="&amp;$C22,Registre!$D$11:$D$50,"&lt;="&amp;$D22,Registre!$H$11:$H$50,"&lt;&gt;",Registre!$Q$11:$Q$50,"&lt;&gt;Clôturée")</f>
        <v>0</v>
      </c>
      <c r="H22" s="32" t="n">
        <f aca="false">COUNTIFS(Registre!$D$11:$D$50,"&gt;="&amp;$C22,Registre!$D$11:$D$50,"&lt;="&amp;$D22,Registre!$H$11:$H$50,"&lt;&gt;",Registre!$S$11:$S$50,"&gt;0")</f>
        <v>0</v>
      </c>
    </row>
    <row r="23" customFormat="false" ht="19.5" hidden="false" customHeight="true" outlineLevel="0" collapsed="false">
      <c r="B23" s="11" t="s">
        <v>90</v>
      </c>
      <c r="C23" s="20" t="n">
        <v>4</v>
      </c>
      <c r="D23" s="20" t="n">
        <v>8</v>
      </c>
      <c r="E23" s="32" t="n">
        <f aca="false">COUNTIFS(Registre!$D$11:$D$50,"&gt;="&amp;$C23,Registre!$D$11:$D$50,"&lt;="&amp;$D23,Registre!$H$11:$H$50,"&lt;&gt;",Registre!$F$11:$F$50,"Mineure")</f>
        <v>0</v>
      </c>
      <c r="F23" s="32" t="n">
        <f aca="false">COUNTIFS(Registre!$D$11:$D$50,"&gt;="&amp;$C23,Registre!$D$11:$D$50,"&lt;="&amp;$D23,Registre!$H$11:$H$50,"&lt;&gt;",Registre!$F$11:$F$50,"Majeure")</f>
        <v>0</v>
      </c>
      <c r="G23" s="32" t="n">
        <f aca="false">COUNTIFS(Registre!$D$11:$D$50,"&gt;="&amp;$C23,Registre!$D$11:$D$50,"&lt;="&amp;$D23,Registre!$H$11:$H$50,"&lt;&gt;",Registre!$Q$11:$Q$50,"&lt;&gt;Clôturée")</f>
        <v>0</v>
      </c>
      <c r="H23" s="32" t="n">
        <f aca="false">COUNTIFS(Registre!$D$11:$D$50,"&gt;="&amp;$C23,Registre!$D$11:$D$50,"&lt;="&amp;$D23,Registre!$H$11:$H$50,"&lt;&gt;",Registre!$S$11:$S$50,"&gt;0")</f>
        <v>0</v>
      </c>
    </row>
    <row r="24" customFormat="false" ht="19.5" hidden="false" customHeight="true" outlineLevel="0" collapsed="false">
      <c r="B24" s="11" t="s">
        <v>91</v>
      </c>
      <c r="C24" s="20" t="n">
        <v>9</v>
      </c>
      <c r="D24" s="20" t="n">
        <v>16</v>
      </c>
      <c r="E24" s="32" t="n">
        <f aca="false">COUNTIFS(Registre!$D$11:$D$50,"&gt;="&amp;$C24,Registre!$D$11:$D$50,"&lt;="&amp;$D24,Registre!$H$11:$H$50,"&lt;&gt;",Registre!$F$11:$F$50,"Mineure")</f>
        <v>0</v>
      </c>
      <c r="F24" s="32" t="n">
        <f aca="false">COUNTIFS(Registre!$D$11:$D$50,"&gt;="&amp;$C24,Registre!$D$11:$D$50,"&lt;="&amp;$D24,Registre!$H$11:$H$50,"&lt;&gt;",Registre!$F$11:$F$50,"Majeure")</f>
        <v>0</v>
      </c>
      <c r="G24" s="32" t="n">
        <f aca="false">COUNTIFS(Registre!$D$11:$D$50,"&gt;="&amp;$C24,Registre!$D$11:$D$50,"&lt;="&amp;$D24,Registre!$H$11:$H$50,"&lt;&gt;",Registre!$Q$11:$Q$50,"&lt;&gt;Clôturée")</f>
        <v>0</v>
      </c>
      <c r="H24" s="32" t="n">
        <f aca="false">COUNTIFS(Registre!$D$11:$D$50,"&gt;="&amp;$C24,Registre!$D$11:$D$50,"&lt;="&amp;$D24,Registre!$H$11:$H$50,"&lt;&gt;",Registre!$S$11:$S$50,"&gt;0")</f>
        <v>0</v>
      </c>
    </row>
    <row r="25" customFormat="false" ht="19.5" hidden="false" customHeight="true" outlineLevel="0" collapsed="false">
      <c r="B25" s="11" t="s">
        <v>92</v>
      </c>
      <c r="C25" s="20" t="n">
        <v>17</v>
      </c>
      <c r="D25" s="20" t="n">
        <v>20</v>
      </c>
      <c r="E25" s="32" t="n">
        <f aca="false">COUNTIFS(Registre!$D$11:$D$50,"&gt;="&amp;$C25,Registre!$D$11:$D$50,"&lt;="&amp;$D25,Registre!$H$11:$H$50,"&lt;&gt;",Registre!$F$11:$F$50,"Mineure")</f>
        <v>0</v>
      </c>
      <c r="F25" s="32" t="n">
        <f aca="false">COUNTIFS(Registre!$D$11:$D$50,"&gt;="&amp;$C25,Registre!$D$11:$D$50,"&lt;="&amp;$D25,Registre!$H$11:$H$50,"&lt;&gt;",Registre!$F$11:$F$50,"Majeure")</f>
        <v>0</v>
      </c>
      <c r="G25" s="32" t="n">
        <f aca="false">COUNTIFS(Registre!$D$11:$D$50,"&gt;="&amp;$C25,Registre!$D$11:$D$50,"&lt;="&amp;$D25,Registre!$H$11:$H$50,"&lt;&gt;",Registre!$Q$11:$Q$50,"&lt;&gt;Clôturée")</f>
        <v>0</v>
      </c>
      <c r="H25" s="32" t="n">
        <f aca="false">COUNTIFS(Registre!$D$11:$D$50,"&gt;="&amp;$C25,Registre!$D$11:$D$50,"&lt;="&amp;$D25,Registre!$H$11:$H$50,"&lt;&gt;",Registre!$S$11:$S$50,"&gt;0")</f>
        <v>0</v>
      </c>
    </row>
    <row r="26" customFormat="false" ht="19.5" hidden="false" customHeight="true" outlineLevel="0" collapsed="false">
      <c r="B26" s="11" t="s">
        <v>93</v>
      </c>
      <c r="C26" s="20" t="n">
        <v>21</v>
      </c>
      <c r="D26" s="20" t="n">
        <v>22</v>
      </c>
      <c r="E26" s="32" t="n">
        <f aca="false">COUNTIFS(Registre!$D$11:$D$50,"&gt;="&amp;$C26,Registre!$D$11:$D$50,"&lt;="&amp;$D26,Registre!$H$11:$H$50,"&lt;&gt;",Registre!$F$11:$F$50,"Mineure")</f>
        <v>0</v>
      </c>
      <c r="F26" s="32" t="n">
        <f aca="false">COUNTIFS(Registre!$D$11:$D$50,"&gt;="&amp;$C26,Registre!$D$11:$D$50,"&lt;="&amp;$D26,Registre!$H$11:$H$50,"&lt;&gt;",Registre!$F$11:$F$50,"Majeure")</f>
        <v>0</v>
      </c>
      <c r="G26" s="32" t="n">
        <f aca="false">COUNTIFS(Registre!$D$11:$D$50,"&gt;="&amp;$C26,Registre!$D$11:$D$50,"&lt;="&amp;$D26,Registre!$H$11:$H$50,"&lt;&gt;",Registre!$Q$11:$Q$50,"&lt;&gt;Clôturée")</f>
        <v>0</v>
      </c>
      <c r="H26" s="32" t="n">
        <f aca="false">COUNTIFS(Registre!$D$11:$D$50,"&gt;="&amp;$C26,Registre!$D$11:$D$50,"&lt;="&amp;$D26,Registre!$H$11:$H$50,"&lt;&gt;",Registre!$S$11:$S$50,"&gt;0")</f>
        <v>0</v>
      </c>
    </row>
    <row r="27" customFormat="false" ht="19.5" hidden="false" customHeight="true" outlineLevel="0" collapsed="false">
      <c r="B27" s="11" t="s">
        <v>94</v>
      </c>
      <c r="C27" s="20" t="n">
        <v>23</v>
      </c>
      <c r="D27" s="20" t="n">
        <v>29</v>
      </c>
      <c r="E27" s="32" t="n">
        <f aca="false">COUNTIFS(Registre!$D$11:$D$50,"&gt;="&amp;$C27,Registre!$D$11:$D$50,"&lt;="&amp;$D27,Registre!$H$11:$H$50,"&lt;&gt;",Registre!$F$11:$F$50,"Mineure")</f>
        <v>0</v>
      </c>
      <c r="F27" s="32" t="n">
        <f aca="false">COUNTIFS(Registre!$D$11:$D$50,"&gt;="&amp;$C27,Registre!$D$11:$D$50,"&lt;="&amp;$D27,Registre!$H$11:$H$50,"&lt;&gt;",Registre!$F$11:$F$50,"Majeure")</f>
        <v>0</v>
      </c>
      <c r="G27" s="32" t="n">
        <f aca="false">COUNTIFS(Registre!$D$11:$D$50,"&gt;="&amp;$C27,Registre!$D$11:$D$50,"&lt;="&amp;$D27,Registre!$H$11:$H$50,"&lt;&gt;",Registre!$Q$11:$Q$50,"&lt;&gt;Clôturée")</f>
        <v>0</v>
      </c>
      <c r="H27" s="32" t="n">
        <f aca="false">COUNTIFS(Registre!$D$11:$D$50,"&gt;="&amp;$C27,Registre!$D$11:$D$50,"&lt;="&amp;$D27,Registre!$H$11:$H$50,"&lt;&gt;",Registre!$S$11:$S$50,"&gt;0")</f>
        <v>0</v>
      </c>
    </row>
    <row r="28" customFormat="false" ht="19.5" hidden="false" customHeight="true" outlineLevel="0" collapsed="false">
      <c r="B28" s="11" t="s">
        <v>95</v>
      </c>
      <c r="C28" s="20" t="n">
        <v>30</v>
      </c>
      <c r="D28" s="20" t="n">
        <v>33</v>
      </c>
      <c r="E28" s="32" t="n">
        <f aca="false">COUNTIFS(Registre!$D$11:$D$50,"&gt;="&amp;$C28,Registre!$D$11:$D$50,"&lt;="&amp;$D28,Registre!$H$11:$H$50,"&lt;&gt;",Registre!$F$11:$F$50,"Mineure")</f>
        <v>0</v>
      </c>
      <c r="F28" s="32" t="n">
        <f aca="false">COUNTIFS(Registre!$D$11:$D$50,"&gt;="&amp;$C28,Registre!$D$11:$D$50,"&lt;="&amp;$D28,Registre!$H$11:$H$50,"&lt;&gt;",Registre!$F$11:$F$50,"Majeure")</f>
        <v>0</v>
      </c>
      <c r="G28" s="32" t="n">
        <f aca="false">COUNTIFS(Registre!$D$11:$D$50,"&gt;="&amp;$C28,Registre!$D$11:$D$50,"&lt;="&amp;$D28,Registre!$H$11:$H$50,"&lt;&gt;",Registre!$Q$11:$Q$50,"&lt;&gt;Clôturée")</f>
        <v>0</v>
      </c>
      <c r="H28" s="32" t="n">
        <f aca="false">COUNTIFS(Registre!$D$11:$D$50,"&gt;="&amp;$C28,Registre!$D$11:$D$50,"&lt;="&amp;$D28,Registre!$H$11:$H$50,"&lt;&gt;",Registre!$S$11:$S$50,"&gt;0")</f>
        <v>0</v>
      </c>
    </row>
    <row r="29" customFormat="false" ht="19.5" hidden="false" customHeight="true" outlineLevel="0" collapsed="false">
      <c r="B29" s="33" t="s">
        <v>96</v>
      </c>
      <c r="C29" s="33"/>
      <c r="D29" s="33"/>
      <c r="E29" s="34" t="n">
        <f aca="false">SUM(E22:E28)</f>
        <v>0</v>
      </c>
      <c r="F29" s="34" t="n">
        <f aca="false">SUM(F22:F28)</f>
        <v>0</v>
      </c>
      <c r="G29" s="34" t="n">
        <f aca="false">SUM(G22:G28)</f>
        <v>0</v>
      </c>
      <c r="H29" s="34" t="n">
        <f aca="false">SUM(H22:H28)</f>
        <v>0</v>
      </c>
    </row>
    <row r="48" customFormat="false" ht="19.5" hidden="false" customHeight="true" outlineLevel="0" collapsed="false">
      <c r="B48" s="17" t="s">
        <v>97</v>
      </c>
      <c r="C48" s="17"/>
      <c r="D48" s="17"/>
      <c r="E48" s="17"/>
      <c r="F48" s="17"/>
      <c r="G48" s="17"/>
      <c r="H48" s="17"/>
    </row>
    <row r="49" customFormat="false" ht="21.75" hidden="false" customHeight="true" outlineLevel="0" collapsed="false">
      <c r="B49" s="19" t="s">
        <v>98</v>
      </c>
      <c r="C49" s="19" t="s">
        <v>99</v>
      </c>
      <c r="D49" s="19" t="s">
        <v>37</v>
      </c>
      <c r="E49" s="19" t="s">
        <v>87</v>
      </c>
    </row>
    <row r="50" customFormat="false" ht="19.5" hidden="false" customHeight="true" outlineLevel="0" collapsed="false">
      <c r="B50" s="11" t="str">
        <f aca="false">Listes!$H$4</f>
        <v>Audit initial</v>
      </c>
      <c r="C50" s="32" t="n">
        <f aca="false">COUNTIFS(Registre!$H$11:$H$50,"&lt;&gt;",Registre!$C$11:$C$50,$B50)</f>
        <v>0</v>
      </c>
      <c r="D50" s="32" t="n">
        <f aca="false">COUNTIFS(Registre!$H$11:$H$50,"&lt;&gt;",Registre!$C$11:$C$50,$B50,Registre!$F$11:$F$50,"Majeure")</f>
        <v>0</v>
      </c>
      <c r="E50" s="32" t="n">
        <f aca="false">COUNTIFS(Registre!$H$11:$H$50,"&lt;&gt;",Registre!$C$11:$C$50,$B50,Registre!$Q$11:$Q$50,"&lt;&gt;Clôturée")</f>
        <v>0</v>
      </c>
    </row>
    <row r="51" customFormat="false" ht="19.5" hidden="false" customHeight="true" outlineLevel="0" collapsed="false">
      <c r="B51" s="11" t="str">
        <f aca="false">Listes!$H$5</f>
        <v>Audit de surveillance</v>
      </c>
      <c r="C51" s="32" t="n">
        <f aca="false">COUNTIFS(Registre!$H$11:$H$50,"&lt;&gt;",Registre!$C$11:$C$50,$B51)</f>
        <v>0</v>
      </c>
      <c r="D51" s="32" t="n">
        <f aca="false">COUNTIFS(Registre!$H$11:$H$50,"&lt;&gt;",Registre!$C$11:$C$50,$B51,Registre!$F$11:$F$50,"Majeure")</f>
        <v>0</v>
      </c>
      <c r="E51" s="32" t="n">
        <f aca="false">COUNTIFS(Registre!$H$11:$H$50,"&lt;&gt;",Registre!$C$11:$C$50,$B51,Registre!$Q$11:$Q$50,"&lt;&gt;Clôturée")</f>
        <v>0</v>
      </c>
    </row>
    <row r="52" customFormat="false" ht="19.5" hidden="false" customHeight="true" outlineLevel="0" collapsed="false">
      <c r="B52" s="11" t="str">
        <f aca="false">Listes!$H$6</f>
        <v>Audit de renouvellement</v>
      </c>
      <c r="C52" s="32" t="n">
        <f aca="false">COUNTIFS(Registre!$H$11:$H$50,"&lt;&gt;",Registre!$C$11:$C$50,$B52)</f>
        <v>0</v>
      </c>
      <c r="D52" s="32" t="n">
        <f aca="false">COUNTIFS(Registre!$H$11:$H$50,"&lt;&gt;",Registre!$C$11:$C$50,$B52,Registre!$F$11:$F$50,"Majeure")</f>
        <v>0</v>
      </c>
      <c r="E52" s="32" t="n">
        <f aca="false">COUNTIFS(Registre!$H$11:$H$50,"&lt;&gt;",Registre!$C$11:$C$50,$B52,Registre!$Q$11:$Q$50,"&lt;&gt;Clôturée")</f>
        <v>0</v>
      </c>
    </row>
    <row r="53" customFormat="false" ht="19.5" hidden="false" customHeight="true" outlineLevel="0" collapsed="false">
      <c r="B53" s="11" t="str">
        <f aca="false">Listes!$H$7</f>
        <v>Audit blanc</v>
      </c>
      <c r="C53" s="32" t="n">
        <f aca="false">COUNTIFS(Registre!$H$11:$H$50,"&lt;&gt;",Registre!$C$11:$C$50,$B53)</f>
        <v>0</v>
      </c>
      <c r="D53" s="32" t="n">
        <f aca="false">COUNTIFS(Registre!$H$11:$H$50,"&lt;&gt;",Registre!$C$11:$C$50,$B53,Registre!$F$11:$F$50,"Majeure")</f>
        <v>0</v>
      </c>
      <c r="E53" s="32" t="n">
        <f aca="false">COUNTIFS(Registre!$H$11:$H$50,"&lt;&gt;",Registre!$C$11:$C$50,$B53,Registre!$Q$11:$Q$50,"&lt;&gt;Clôturée")</f>
        <v>0</v>
      </c>
    </row>
    <row r="54" customFormat="false" ht="19.5" hidden="false" customHeight="true" outlineLevel="0" collapsed="false">
      <c r="B54" s="11" t="str">
        <f aca="false">Listes!$H$8</f>
        <v>Autre</v>
      </c>
      <c r="C54" s="32" t="n">
        <f aca="false">COUNTIFS(Registre!$H$11:$H$50,"&lt;&gt;",Registre!$C$11:$C$50,$B54)</f>
        <v>0</v>
      </c>
      <c r="D54" s="32" t="n">
        <f aca="false">COUNTIFS(Registre!$H$11:$H$50,"&lt;&gt;",Registre!$C$11:$C$50,$B54,Registre!$F$11:$F$50,"Majeure")</f>
        <v>0</v>
      </c>
      <c r="E54" s="32" t="n">
        <f aca="false">COUNTIFS(Registre!$H$11:$H$50,"&lt;&gt;",Registre!$C$11:$C$50,$B54,Registre!$Q$11:$Q$50,"&lt;&gt;Clôturée")</f>
        <v>0</v>
      </c>
    </row>
    <row r="56" customFormat="false" ht="19.5" hidden="false" customHeight="true" outlineLevel="0" collapsed="false">
      <c r="B56" s="18" t="s">
        <v>100</v>
      </c>
      <c r="C56" s="18"/>
      <c r="D56" s="18"/>
      <c r="E56" s="18"/>
      <c r="F56" s="18"/>
      <c r="G56" s="18"/>
      <c r="H56" s="18"/>
    </row>
    <row r="57" customFormat="false" ht="21.75" hidden="false" customHeight="true" outlineLevel="0" collapsed="false">
      <c r="B57" s="19" t="s">
        <v>101</v>
      </c>
      <c r="C57" s="19" t="s">
        <v>71</v>
      </c>
      <c r="D57" s="19" t="s">
        <v>102</v>
      </c>
    </row>
    <row r="58" customFormat="false" ht="19.5" hidden="false" customHeight="true" outlineLevel="0" collapsed="false">
      <c r="B58" s="11" t="s">
        <v>103</v>
      </c>
      <c r="C58" s="13" t="n">
        <f aca="false">COUNTIFS(Registre!$H$11:$H$50,"&lt;&gt;",Registre!$L$11:$L$50,"")</f>
        <v>0</v>
      </c>
      <c r="D58" s="35" t="str">
        <f aca="false">IF(C58=0,"OK","À corriger")</f>
        <v>OK</v>
      </c>
    </row>
    <row r="59" customFormat="false" ht="19.5" hidden="false" customHeight="true" outlineLevel="0" collapsed="false">
      <c r="B59" s="11" t="s">
        <v>104</v>
      </c>
      <c r="C59" s="13" t="n">
        <f aca="false">COUNTIFS(Registre!$H$11:$H$50,"&lt;&gt;",Registre!$I$11:$I$50,"")</f>
        <v>0</v>
      </c>
      <c r="D59" s="35" t="str">
        <f aca="false">IF(C59=0,"OK","À corriger")</f>
        <v>OK</v>
      </c>
    </row>
    <row r="60" customFormat="false" ht="19.5" hidden="false" customHeight="true" outlineLevel="0" collapsed="false">
      <c r="B60" s="11" t="s">
        <v>105</v>
      </c>
      <c r="C60" s="13" t="n">
        <f aca="false">COUNTIFS(Registre!$H$11:$H$50,"&lt;&gt;",Registre!$F$11:$F$50,"Majeure",Registre!$K$11:$K$50,"")</f>
        <v>0</v>
      </c>
      <c r="D60" s="35" t="str">
        <f aca="false">IF(C60=0,"OK","À corriger")</f>
        <v>OK</v>
      </c>
    </row>
    <row r="61" customFormat="false" ht="19.5" hidden="false" customHeight="true" outlineLevel="0" collapsed="false">
      <c r="B61" s="11" t="s">
        <v>106</v>
      </c>
      <c r="C61" s="13" t="n">
        <f aca="false">COUNTIFS(Registre!$H$11:$H$50,"&lt;&gt;",Registre!$N$11:$N$50,"")</f>
        <v>0</v>
      </c>
      <c r="D61" s="35" t="str">
        <f aca="false">IF(C61=0,"OK","À corriger")</f>
        <v>OK</v>
      </c>
    </row>
    <row r="62" customFormat="false" ht="19.5" hidden="false" customHeight="true" outlineLevel="0" collapsed="false">
      <c r="B62" s="11" t="s">
        <v>107</v>
      </c>
      <c r="C62" s="13" t="n">
        <f aca="false">COUNTIFS(Registre!$H$11:$H$50,"&lt;&gt;",Registre!$O$11:$O$50,"&lt;&gt;",Registre!$P$11:$P$50,"")</f>
        <v>0</v>
      </c>
      <c r="D62" s="35" t="str">
        <f aca="false">IF(C62=0,"OK","À corriger")</f>
        <v>OK</v>
      </c>
    </row>
    <row r="63" customFormat="false" ht="19.5" hidden="false" customHeight="true" outlineLevel="0" collapsed="false">
      <c r="B63" s="11" t="s">
        <v>108</v>
      </c>
      <c r="C63" s="13" t="n">
        <f aca="false">COUNTIF(Registre!$G$11:$G$50,"À vérifier*")</f>
        <v>0</v>
      </c>
      <c r="D63" s="35" t="str">
        <f aca="false">IF(C63=0,"OK","À corriger")</f>
        <v>OK</v>
      </c>
    </row>
    <row r="65" customFormat="false" ht="43.5" hidden="false" customHeight="true" outlineLevel="0" collapsed="false">
      <c r="B65" s="36" t="s">
        <v>109</v>
      </c>
      <c r="C65" s="36"/>
      <c r="D65" s="36"/>
      <c r="E65" s="36"/>
      <c r="F65" s="36"/>
      <c r="G65" s="36"/>
      <c r="H65" s="36"/>
    </row>
  </sheetData>
  <mergeCells count="16">
    <mergeCell ref="B7:H7"/>
    <mergeCell ref="E8:H8"/>
    <mergeCell ref="E9:H9"/>
    <mergeCell ref="E10:H10"/>
    <mergeCell ref="E11:H11"/>
    <mergeCell ref="E12:H12"/>
    <mergeCell ref="E13:H13"/>
    <mergeCell ref="E14:H14"/>
    <mergeCell ref="E15:H15"/>
    <mergeCell ref="E16:H16"/>
    <mergeCell ref="E17:H17"/>
    <mergeCell ref="E18:H18"/>
    <mergeCell ref="B20:H20"/>
    <mergeCell ref="B48:H48"/>
    <mergeCell ref="B56:H56"/>
    <mergeCell ref="B65:H65"/>
  </mergeCells>
  <conditionalFormatting sqref="C16">
    <cfRule type="expression" priority="2" aboveAverage="0" equalAverage="0" bottom="0" percent="0" rank="0" text="" dxfId="0">
      <formula>$C$16&gt;0</formula>
    </cfRule>
  </conditionalFormatting>
  <conditionalFormatting sqref="D58:D63">
    <cfRule type="expression" priority="3" aboveAverage="0" equalAverage="0" bottom="0" percent="0" rank="0" text="" dxfId="0">
      <formula>$D58="À corriger"</formula>
    </cfRule>
    <cfRule type="expression" priority="4" aboveAverage="0" equalAverage="0" bottom="0" percent="0" rank="0" text="" dxfId="3">
      <formula>$D58="OK"</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47" man="true" max="16383" min="0"/>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S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0" topLeftCell="E11" activePane="bottomRight" state="frozen"/>
      <selection pane="topLeft" activeCell="A1" activeCellId="0" sqref="A1"/>
      <selection pane="topRight" activeCell="E1" activeCellId="0" sqref="E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4"/>
    <col collapsed="false" customWidth="true" hidden="false" outlineLevel="0" max="4" min="4" style="0" width="9"/>
    <col collapsed="false" customWidth="true" hidden="false" outlineLevel="0" max="5" min="5" style="0" width="26"/>
    <col collapsed="false" customWidth="true" hidden="false" outlineLevel="0" max="6" min="6" style="0" width="10"/>
    <col collapsed="false" customWidth="true" hidden="false" outlineLevel="0" max="7" min="7" style="0" width="19"/>
    <col collapsed="false" customWidth="true" hidden="false" outlineLevel="0" max="8" min="8" style="0" width="36"/>
    <col collapsed="false" customWidth="true" hidden="false" outlineLevel="0" max="10" min="9" style="0" width="24"/>
    <col collapsed="false" customWidth="true" hidden="false" outlineLevel="0" max="11" min="11" style="0" width="30"/>
    <col collapsed="false" customWidth="true" hidden="false" outlineLevel="0" max="12" min="12" style="0" width="16"/>
    <col collapsed="false" customWidth="true" hidden="false" outlineLevel="0" max="13" min="13" style="0" width="13"/>
    <col collapsed="false" customWidth="true" hidden="false" outlineLevel="0" max="14" min="14" style="0" width="12"/>
    <col collapsed="false" customWidth="true" hidden="false" outlineLevel="0" max="15" min="15" style="0" width="11"/>
    <col collapsed="false" customWidth="true" hidden="false" outlineLevel="0" max="16" min="16" style="0" width="26"/>
    <col collapsed="false" customWidth="true" hidden="false" outlineLevel="0" max="17" min="17" style="0" width="14"/>
    <col collapsed="false" customWidth="true" hidden="false" outlineLevel="0" max="18" min="18" style="0" width="11"/>
    <col collapsed="false" customWidth="true" hidden="false" outlineLevel="0" max="19" min="19" style="0" width="9"/>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row>
    <row r="2" customFormat="false" ht="25.5" hidden="false" customHeight="true" outlineLevel="0" collapsed="false">
      <c r="A2" s="3" t="s">
        <v>110</v>
      </c>
    </row>
    <row r="3" customFormat="false" ht="15" hidden="false" customHeight="false" outlineLevel="0" collapsed="false">
      <c r="A3" s="10" t="s">
        <v>111</v>
      </c>
    </row>
    <row r="4" customFormat="false" ht="19.5" hidden="false" customHeight="true" outlineLevel="0" collapsed="false">
      <c r="A4" s="11" t="s">
        <v>28</v>
      </c>
      <c r="B4" s="11"/>
      <c r="C4" s="11"/>
      <c r="D4" s="12" t="n">
        <v>46317</v>
      </c>
      <c r="E4" s="12"/>
      <c r="H4" s="11" t="s">
        <v>29</v>
      </c>
      <c r="I4" s="13" t="n">
        <f aca="false">COUNTA(H11:H24)-COUNTIFS(H11:H24,"&lt;&gt;",Q11:Q24,"Clôturée")</f>
        <v>9</v>
      </c>
      <c r="J4" s="14" t="s">
        <v>112</v>
      </c>
      <c r="K4" s="14"/>
      <c r="L4" s="14"/>
    </row>
    <row r="5" customFormat="false" ht="30" hidden="false" customHeight="true" outlineLevel="0" collapsed="false">
      <c r="A5" s="11" t="s">
        <v>31</v>
      </c>
      <c r="B5" s="11"/>
      <c r="C5" s="11"/>
      <c r="D5" s="15" t="n">
        <v>45</v>
      </c>
      <c r="E5" s="15"/>
      <c r="H5" s="11" t="s">
        <v>32</v>
      </c>
      <c r="I5" s="13" t="n">
        <f aca="false">COUNTIF(S11:S24,"&gt;0")</f>
        <v>1</v>
      </c>
      <c r="J5" s="14"/>
      <c r="K5" s="14"/>
      <c r="L5" s="14"/>
    </row>
    <row r="6" customFormat="false" ht="19.5" hidden="false" customHeight="true" outlineLevel="0" collapsed="false">
      <c r="A6" s="11" t="s">
        <v>33</v>
      </c>
      <c r="B6" s="11"/>
      <c r="C6" s="11"/>
      <c r="D6" s="13" t="n">
        <f aca="false">COUNTA(H11:H24)</f>
        <v>10</v>
      </c>
      <c r="E6" s="13"/>
      <c r="H6" s="11" t="s">
        <v>34</v>
      </c>
      <c r="I6" s="13" t="n">
        <f aca="false">COUNTIFS(H11:H24,"&lt;&gt;",N11:N24,"&gt;="&amp;$D$4,N11:N24,"&lt;="&amp;$D$4+30,Q11:Q24,"&lt;&gt;Clôturée",Q11:Q24,"&lt;&gt;Preuve envoyée")</f>
        <v>4</v>
      </c>
      <c r="J6" s="14"/>
      <c r="K6" s="14"/>
      <c r="L6" s="14"/>
    </row>
    <row r="7" customFormat="false" ht="19.5" hidden="false" customHeight="true" outlineLevel="0" collapsed="false">
      <c r="A7" s="11" t="s">
        <v>35</v>
      </c>
      <c r="B7" s="11"/>
      <c r="C7" s="11"/>
      <c r="D7" s="13" t="n">
        <f aca="false">COUNTIFS(H11:H24,"&lt;&gt;",F11:F24,"Mineure")</f>
        <v>5</v>
      </c>
      <c r="E7" s="13"/>
      <c r="H7" s="11" t="s">
        <v>36</v>
      </c>
      <c r="I7" s="16" t="n">
        <f aca="false">IFERROR(AVERAGE(R11:R24),"")</f>
        <v>0.68</v>
      </c>
      <c r="J7" s="14"/>
      <c r="K7" s="14"/>
      <c r="L7" s="14"/>
    </row>
    <row r="8" customFormat="false" ht="19.5" hidden="false" customHeight="true" outlineLevel="0" collapsed="false">
      <c r="A8" s="11" t="s">
        <v>37</v>
      </c>
      <c r="B8" s="11"/>
      <c r="C8" s="11"/>
      <c r="D8" s="13" t="n">
        <f aca="false">COUNTIFS(H11:H24,"&lt;&gt;",F11:F24,"Majeure")</f>
        <v>5</v>
      </c>
      <c r="E8" s="13"/>
      <c r="H8" s="11" t="s">
        <v>38</v>
      </c>
      <c r="I8" s="13" t="n">
        <f aca="false">COUNTIFS(H11:H24,"&lt;&gt;",Q11:Q24,"Clôturée")</f>
        <v>1</v>
      </c>
      <c r="J8" s="14"/>
      <c r="K8" s="14"/>
      <c r="L8" s="14"/>
    </row>
    <row r="9" customFormat="false" ht="19.5" hidden="false" customHeight="true" outlineLevel="0" collapsed="false">
      <c r="A9" s="17" t="s">
        <v>39</v>
      </c>
      <c r="B9" s="17"/>
      <c r="C9" s="17"/>
      <c r="D9" s="17"/>
      <c r="E9" s="17"/>
      <c r="F9" s="17"/>
      <c r="G9" s="18" t="s">
        <v>40</v>
      </c>
      <c r="H9" s="18"/>
      <c r="I9" s="17" t="s">
        <v>41</v>
      </c>
      <c r="J9" s="17"/>
      <c r="K9" s="17"/>
      <c r="L9" s="17"/>
      <c r="M9" s="18" t="s">
        <v>42</v>
      </c>
      <c r="N9" s="18"/>
      <c r="O9" s="17" t="s">
        <v>43</v>
      </c>
      <c r="P9" s="17"/>
      <c r="Q9" s="17"/>
      <c r="R9" s="18" t="s">
        <v>44</v>
      </c>
      <c r="S9" s="18"/>
    </row>
    <row r="10" customFormat="false" ht="48" hidden="false" customHeight="true" outlineLevel="0" collapsed="false">
      <c r="A10" s="19" t="s">
        <v>45</v>
      </c>
      <c r="B10" s="19" t="s">
        <v>46</v>
      </c>
      <c r="C10" s="19" t="s">
        <v>47</v>
      </c>
      <c r="D10" s="19" t="s">
        <v>48</v>
      </c>
      <c r="E10" s="19" t="s">
        <v>49</v>
      </c>
      <c r="F10" s="19" t="s">
        <v>50</v>
      </c>
      <c r="G10" s="19" t="s">
        <v>51</v>
      </c>
      <c r="H10" s="19" t="s">
        <v>52</v>
      </c>
      <c r="I10" s="19" t="s">
        <v>53</v>
      </c>
      <c r="J10" s="19" t="s">
        <v>54</v>
      </c>
      <c r="K10" s="19" t="s">
        <v>55</v>
      </c>
      <c r="L10" s="19" t="s">
        <v>56</v>
      </c>
      <c r="M10" s="19" t="s">
        <v>57</v>
      </c>
      <c r="N10" s="19" t="s">
        <v>58</v>
      </c>
      <c r="O10" s="19" t="s">
        <v>59</v>
      </c>
      <c r="P10" s="19" t="s">
        <v>60</v>
      </c>
      <c r="Q10" s="19" t="s">
        <v>61</v>
      </c>
      <c r="R10" s="19" t="s">
        <v>62</v>
      </c>
      <c r="S10" s="19" t="s">
        <v>63</v>
      </c>
    </row>
    <row r="11" customFormat="false" ht="70.5" hidden="false" customHeight="true" outlineLevel="0" collapsed="false">
      <c r="A11" s="20" t="n">
        <v>1</v>
      </c>
      <c r="B11" s="21" t="n">
        <v>46281</v>
      </c>
      <c r="C11" s="22" t="s">
        <v>113</v>
      </c>
      <c r="D11" s="23" t="n">
        <v>8</v>
      </c>
      <c r="E11" s="24" t="str">
        <f aca="false">IF(D11="","",IFERROR(INDEX(Listes!$B$4:$B$36,MATCH(D11,Listes!$A$4:$A$36,0)),"Indicateur inconnu"))</f>
        <v>Positionnement et évaluation des acquis à l’entrée</v>
      </c>
      <c r="F11" s="25" t="s">
        <v>114</v>
      </c>
      <c r="G11" s="26" t="str">
        <f aca="false">IF(OR(D11="",F11=""),"",IF(AND(F11="Mineure",IFERROR(INDEX(Listes!$D$4:$D$36,MATCH(D11,Listes!$A$4:$A$36,0)),"")="Majeure seulement"),"À vérifier : majeure","OK"))</f>
        <v>OK</v>
      </c>
      <c r="H11" s="22" t="s">
        <v>115</v>
      </c>
      <c r="I11" s="22" t="s">
        <v>116</v>
      </c>
      <c r="J11" s="22" t="s">
        <v>117</v>
      </c>
      <c r="K11" s="22" t="s">
        <v>118</v>
      </c>
      <c r="L11" s="22" t="s">
        <v>119</v>
      </c>
      <c r="M11" s="21" t="n">
        <v>46310</v>
      </c>
      <c r="N11" s="27" t="n">
        <f aca="false">IF(H11="","",IF(M11&lt;&gt;"",M11,IF(AND(B11&lt;&gt;"",$D$5&lt;&gt;""),B11+$D$5,"")))</f>
        <v>46310</v>
      </c>
      <c r="O11" s="21"/>
      <c r="P11" s="22"/>
      <c r="Q11" s="25" t="s">
        <v>120</v>
      </c>
      <c r="R11" s="28" t="n">
        <f aca="false">IF(H11="","",(COUNTA(I11:K11)+(O11&lt;&gt;"")+(P11&lt;&gt;""))/5)</f>
        <v>0.6</v>
      </c>
      <c r="S11" s="29" t="n">
        <f aca="false">IF(OR(H11="",N11=""),"",IF(OR(Q11="Clôturée",Q11="Preuve envoyée"),"",IF(N11&lt;$D$4,$D$4-N11,"")))</f>
        <v>7</v>
      </c>
    </row>
    <row r="12" customFormat="false" ht="70.5" hidden="false" customHeight="true" outlineLevel="0" collapsed="false">
      <c r="A12" s="20" t="n">
        <v>2</v>
      </c>
      <c r="B12" s="21" t="n">
        <v>46281</v>
      </c>
      <c r="C12" s="22" t="s">
        <v>113</v>
      </c>
      <c r="D12" s="23" t="n">
        <v>22</v>
      </c>
      <c r="E12" s="24" t="str">
        <f aca="false">IF(D12="","",IFERROR(INDEX(Listes!$B$4:$B$36,MATCH(D12,Listes!$A$4:$A$36,0)),"Indicateur inconnu"))</f>
        <v>Développement des compétences des salariés</v>
      </c>
      <c r="F12" s="25" t="s">
        <v>121</v>
      </c>
      <c r="G12" s="26" t="str">
        <f aca="false">IF(OR(D12="",F12=""),"",IF(AND(F12="Mineure",IFERROR(INDEX(Listes!$D$4:$D$36,MATCH(D12,Listes!$A$4:$A$36,0)),"")="Majeure seulement"),"À vérifier : majeure","OK"))</f>
        <v>OK</v>
      </c>
      <c r="H12" s="22" t="s">
        <v>122</v>
      </c>
      <c r="I12" s="22" t="s">
        <v>123</v>
      </c>
      <c r="J12" s="22" t="s">
        <v>124</v>
      </c>
      <c r="K12" s="22" t="s">
        <v>125</v>
      </c>
      <c r="L12" s="22" t="s">
        <v>126</v>
      </c>
      <c r="M12" s="21"/>
      <c r="N12" s="27" t="n">
        <f aca="false">IF(H12="","",IF(M12&lt;&gt;"",M12,IF(AND(B12&lt;&gt;"",$D$5&lt;&gt;""),B12+$D$5,"")))</f>
        <v>46326</v>
      </c>
      <c r="O12" s="21" t="n">
        <v>46316</v>
      </c>
      <c r="P12" s="22" t="s">
        <v>127</v>
      </c>
      <c r="Q12" s="25" t="s">
        <v>128</v>
      </c>
      <c r="R12" s="28" t="n">
        <f aca="false">IF(H12="","",(COUNTA(I12:K12)+(O12&lt;&gt;"")+(P12&lt;&gt;""))/5)</f>
        <v>1</v>
      </c>
      <c r="S12" s="29" t="str">
        <f aca="false">IF(OR(H12="",N12=""),"",IF(OR(Q12="Clôturée",Q12="Preuve envoyée"),"",IF(N12&lt;$D$4,$D$4-N12,"")))</f>
        <v/>
      </c>
    </row>
    <row r="13" customFormat="false" ht="57.75" hidden="false" customHeight="true" outlineLevel="0" collapsed="false">
      <c r="A13" s="20" t="n">
        <v>3</v>
      </c>
      <c r="B13" s="21" t="n">
        <v>46281</v>
      </c>
      <c r="C13" s="22" t="s">
        <v>113</v>
      </c>
      <c r="D13" s="23" t="n">
        <v>31</v>
      </c>
      <c r="E13" s="24" t="str">
        <f aca="false">IF(D13="","",IFERROR(INDEX(Listes!$B$4:$B$36,MATCH(D13,Listes!$A$4:$A$36,0)),"Indicateur inconnu"))</f>
        <v>Difficultés, réclamations et aléas</v>
      </c>
      <c r="F13" s="25" t="s">
        <v>121</v>
      </c>
      <c r="G13" s="26" t="str">
        <f aca="false">IF(OR(D13="",F13=""),"",IF(AND(F13="Mineure",IFERROR(INDEX(Listes!$D$4:$D$36,MATCH(D13,Listes!$A$4:$A$36,0)),"")="Majeure seulement"),"À vérifier : majeure","OK"))</f>
        <v>OK</v>
      </c>
      <c r="H13" s="22" t="s">
        <v>129</v>
      </c>
      <c r="I13" s="22" t="s">
        <v>130</v>
      </c>
      <c r="J13" s="22" t="s">
        <v>131</v>
      </c>
      <c r="K13" s="22" t="s">
        <v>132</v>
      </c>
      <c r="L13" s="22" t="s">
        <v>133</v>
      </c>
      <c r="M13" s="21" t="n">
        <v>46310</v>
      </c>
      <c r="N13" s="27" t="n">
        <f aca="false">IF(H13="","",IF(M13&lt;&gt;"",M13,IF(AND(B13&lt;&gt;"",$D$5&lt;&gt;""),B13+$D$5,"")))</f>
        <v>46310</v>
      </c>
      <c r="O13" s="21" t="n">
        <v>46309</v>
      </c>
      <c r="P13" s="22" t="s">
        <v>134</v>
      </c>
      <c r="Q13" s="25" t="s">
        <v>135</v>
      </c>
      <c r="R13" s="28" t="n">
        <f aca="false">IF(H13="","",(COUNTA(I13:K13)+(O13&lt;&gt;"")+(P13&lt;&gt;""))/5)</f>
        <v>1</v>
      </c>
      <c r="S13" s="29" t="str">
        <f aca="false">IF(OR(H13="",N13=""),"",IF(OR(Q13="Clôturée",Q13="Preuve envoyée"),"",IF(N13&lt;$D$4,$D$4-N13,"")))</f>
        <v/>
      </c>
    </row>
    <row r="14" customFormat="false" ht="57.75" hidden="false" customHeight="true" outlineLevel="0" collapsed="false">
      <c r="A14" s="20" t="n">
        <v>4</v>
      </c>
      <c r="B14" s="21" t="n">
        <v>46308</v>
      </c>
      <c r="C14" s="22" t="s">
        <v>136</v>
      </c>
      <c r="D14" s="23" t="n">
        <v>1</v>
      </c>
      <c r="E14" s="24" t="str">
        <f aca="false">IF(D14="","",IFERROR(INDEX(Listes!$B$4:$B$36,MATCH(D14,Listes!$A$4:$A$36,0)),"Indicateur inconnu"))</f>
        <v>Information du public : accessible, détaillée, vérifiable, sans mention trompeuse</v>
      </c>
      <c r="F14" s="25" t="s">
        <v>114</v>
      </c>
      <c r="G14" s="26" t="str">
        <f aca="false">IF(OR(D14="",F14=""),"",IF(AND(F14="Mineure",IFERROR(INDEX(Listes!$D$4:$D$36,MATCH(D14,Listes!$A$4:$A$36,0)),"")="Majeure seulement"),"À vérifier : majeure","OK"))</f>
        <v>OK</v>
      </c>
      <c r="H14" s="22" t="s">
        <v>137</v>
      </c>
      <c r="I14" s="22" t="s">
        <v>138</v>
      </c>
      <c r="J14" s="22" t="s">
        <v>139</v>
      </c>
      <c r="K14" s="22" t="s">
        <v>140</v>
      </c>
      <c r="L14" s="22" t="s">
        <v>141</v>
      </c>
      <c r="M14" s="21" t="n">
        <v>46353</v>
      </c>
      <c r="N14" s="27" t="n">
        <f aca="false">IF(H14="","",IF(M14&lt;&gt;"",M14,IF(AND(B14&lt;&gt;"",$D$5&lt;&gt;""),B14+$D$5,"")))</f>
        <v>46353</v>
      </c>
      <c r="O14" s="21"/>
      <c r="P14" s="22"/>
      <c r="Q14" s="25" t="s">
        <v>120</v>
      </c>
      <c r="R14" s="28" t="n">
        <f aca="false">IF(H14="","",(COUNTA(I14:K14)+(O14&lt;&gt;"")+(P14&lt;&gt;""))/5)</f>
        <v>0.6</v>
      </c>
      <c r="S14" s="29" t="str">
        <f aca="false">IF(OR(H14="",N14=""),"",IF(OR(Q14="Clôturée",Q14="Preuve envoyée"),"",IF(N14&lt;$D$4,$D$4-N14,"")))</f>
        <v/>
      </c>
    </row>
    <row r="15" customFormat="false" ht="45" hidden="false" customHeight="true" outlineLevel="0" collapsed="false">
      <c r="A15" s="20" t="n">
        <v>5</v>
      </c>
      <c r="B15" s="21" t="n">
        <v>46308</v>
      </c>
      <c r="C15" s="22" t="s">
        <v>136</v>
      </c>
      <c r="D15" s="23" t="n">
        <v>2</v>
      </c>
      <c r="E15" s="24" t="str">
        <f aca="false">IF(D15="","",IFERROR(INDEX(Listes!$B$4:$B$36,MATCH(D15,Listes!$A$4:$A$36,0)),"Indicateur inconnu"))</f>
        <v>Indicateurs de résultats et modalités de calcul</v>
      </c>
      <c r="F15" s="25" t="s">
        <v>114</v>
      </c>
      <c r="G15" s="26" t="str">
        <f aca="false">IF(OR(D15="",F15=""),"",IF(AND(F15="Mineure",IFERROR(INDEX(Listes!$D$4:$D$36,MATCH(D15,Listes!$A$4:$A$36,0)),"")="Majeure seulement"),"À vérifier : majeure","OK"))</f>
        <v>OK</v>
      </c>
      <c r="H15" s="22" t="s">
        <v>142</v>
      </c>
      <c r="I15" s="22" t="s">
        <v>143</v>
      </c>
      <c r="J15" s="22" t="s">
        <v>144</v>
      </c>
      <c r="K15" s="22" t="s">
        <v>145</v>
      </c>
      <c r="L15" s="22" t="s">
        <v>126</v>
      </c>
      <c r="M15" s="21" t="n">
        <v>46339</v>
      </c>
      <c r="N15" s="27" t="n">
        <f aca="false">IF(H15="","",IF(M15&lt;&gt;"",M15,IF(AND(B15&lt;&gt;"",$D$5&lt;&gt;""),B15+$D$5,"")))</f>
        <v>46339</v>
      </c>
      <c r="O15" s="21" t="n">
        <v>46315</v>
      </c>
      <c r="P15" s="22" t="s">
        <v>146</v>
      </c>
      <c r="Q15" s="25" t="s">
        <v>128</v>
      </c>
      <c r="R15" s="28" t="n">
        <f aca="false">IF(H15="","",(COUNTA(I15:K15)+(O15&lt;&gt;"")+(P15&lt;&gt;""))/5)</f>
        <v>1</v>
      </c>
      <c r="S15" s="29" t="str">
        <f aca="false">IF(OR(H15="",N15=""),"",IF(OR(Q15="Clôturée",Q15="Preuve envoyée"),"",IF(N15&lt;$D$4,$D$4-N15,"")))</f>
        <v/>
      </c>
    </row>
    <row r="16" customFormat="false" ht="57.75" hidden="false" customHeight="true" outlineLevel="0" collapsed="false">
      <c r="A16" s="20" t="n">
        <v>6</v>
      </c>
      <c r="B16" s="21" t="n">
        <v>46308</v>
      </c>
      <c r="C16" s="22" t="s">
        <v>136</v>
      </c>
      <c r="D16" s="23" t="n">
        <v>12</v>
      </c>
      <c r="E16" s="24" t="str">
        <f aca="false">IF(D16="","",IFERROR(INDEX(Listes!$B$4:$B$36,MATCH(D16,Listes!$A$4:$A$36,0)),"Indicateur inconnu"))</f>
        <v>Engagement, ruptures de parcours, violences, harcèlement, discriminations</v>
      </c>
      <c r="F16" s="25" t="s">
        <v>121</v>
      </c>
      <c r="G16" s="26" t="str">
        <f aca="false">IF(OR(D16="",F16=""),"",IF(AND(F16="Mineure",IFERROR(INDEX(Listes!$D$4:$D$36,MATCH(D16,Listes!$A$4:$A$36,0)),"")="Majeure seulement"),"À vérifier : majeure","OK"))</f>
        <v>OK</v>
      </c>
      <c r="H16" s="22" t="s">
        <v>147</v>
      </c>
      <c r="I16" s="22" t="s">
        <v>148</v>
      </c>
      <c r="J16" s="22" t="s">
        <v>149</v>
      </c>
      <c r="K16" s="22" t="s">
        <v>150</v>
      </c>
      <c r="L16" s="22" t="s">
        <v>126</v>
      </c>
      <c r="M16" s="21" t="n">
        <v>46356</v>
      </c>
      <c r="N16" s="27" t="n">
        <f aca="false">IF(H16="","",IF(M16&lt;&gt;"",M16,IF(AND(B16&lt;&gt;"",$D$5&lt;&gt;""),B16+$D$5,"")))</f>
        <v>46356</v>
      </c>
      <c r="O16" s="21"/>
      <c r="P16" s="22"/>
      <c r="Q16" s="25" t="s">
        <v>120</v>
      </c>
      <c r="R16" s="28" t="n">
        <f aca="false">IF(H16="","",(COUNTA(I16:K16)+(O16&lt;&gt;"")+(P16&lt;&gt;""))/5)</f>
        <v>0.6</v>
      </c>
      <c r="S16" s="29" t="str">
        <f aca="false">IF(OR(H16="",N16=""),"",IF(OR(Q16="Clôturée",Q16="Preuve envoyée"),"",IF(N16&lt;$D$4,$D$4-N16,"")))</f>
        <v/>
      </c>
    </row>
    <row r="17" customFormat="false" ht="57.75" hidden="false" customHeight="true" outlineLevel="0" collapsed="false">
      <c r="A17" s="20" t="n">
        <v>7</v>
      </c>
      <c r="B17" s="21" t="n">
        <v>46308</v>
      </c>
      <c r="C17" s="22" t="s">
        <v>136</v>
      </c>
      <c r="D17" s="23" t="n">
        <v>19</v>
      </c>
      <c r="E17" s="24" t="str">
        <f aca="false">IF(D17="","",IFERROR(INDEX(Listes!$B$4:$B$36,MATCH(D17,Listes!$A$4:$A$36,0)),"Indicateur inconnu"))</f>
        <v>Ressources pédagogiques, suivi effectif à distance, référent pédagogique</v>
      </c>
      <c r="F17" s="25" t="s">
        <v>114</v>
      </c>
      <c r="G17" s="26" t="str">
        <f aca="false">IF(OR(D17="",F17=""),"",IF(AND(F17="Mineure",IFERROR(INDEX(Listes!$D$4:$D$36,MATCH(D17,Listes!$A$4:$A$36,0)),"")="Majeure seulement"),"À vérifier : majeure","OK"))</f>
        <v>OK</v>
      </c>
      <c r="H17" s="22" t="s">
        <v>151</v>
      </c>
      <c r="I17" s="22" t="s">
        <v>152</v>
      </c>
      <c r="J17" s="22" t="s">
        <v>153</v>
      </c>
      <c r="K17" s="22" t="s">
        <v>154</v>
      </c>
      <c r="L17" s="22" t="s">
        <v>141</v>
      </c>
      <c r="M17" s="21" t="n">
        <v>46346</v>
      </c>
      <c r="N17" s="27" t="n">
        <f aca="false">IF(H17="","",IF(M17&lt;&gt;"",M17,IF(AND(B17&lt;&gt;"",$D$5&lt;&gt;""),B17+$D$5,"")))</f>
        <v>46346</v>
      </c>
      <c r="O17" s="21"/>
      <c r="P17" s="22"/>
      <c r="Q17" s="25" t="s">
        <v>120</v>
      </c>
      <c r="R17" s="28" t="n">
        <f aca="false">IF(H17="","",(COUNTA(I17:K17)+(O17&lt;&gt;"")+(P17&lt;&gt;""))/5)</f>
        <v>0.6</v>
      </c>
      <c r="S17" s="29" t="str">
        <f aca="false">IF(OR(H17="",N17=""),"",IF(OR(Q17="Clôturée",Q17="Preuve envoyée"),"",IF(N17&lt;$D$4,$D$4-N17,"")))</f>
        <v/>
      </c>
    </row>
    <row r="18" customFormat="false" ht="57.75" hidden="false" customHeight="true" outlineLevel="0" collapsed="false">
      <c r="A18" s="20" t="n">
        <v>8</v>
      </c>
      <c r="B18" s="21" t="n">
        <v>46308</v>
      </c>
      <c r="C18" s="22" t="s">
        <v>136</v>
      </c>
      <c r="D18" s="23" t="n">
        <v>27</v>
      </c>
      <c r="E18" s="24" t="str">
        <f aca="false">IF(D18="","",IFERROR(INDEX(Listes!$B$4:$B$36,MATCH(D18,Listes!$A$4:$A$36,0)),"Indicateur inconnu"))</f>
        <v>Sous-traitance et portage salarial : conformité et traçabilité</v>
      </c>
      <c r="F18" s="25" t="s">
        <v>121</v>
      </c>
      <c r="G18" s="26" t="str">
        <f aca="false">IF(OR(D18="",F18=""),"",IF(AND(F18="Mineure",IFERROR(INDEX(Listes!$D$4:$D$36,MATCH(D18,Listes!$A$4:$A$36,0)),"")="Majeure seulement"),"À vérifier : majeure","OK"))</f>
        <v>OK</v>
      </c>
      <c r="H18" s="22" t="s">
        <v>155</v>
      </c>
      <c r="I18" s="22" t="s">
        <v>156</v>
      </c>
      <c r="J18" s="22" t="s">
        <v>157</v>
      </c>
      <c r="K18" s="22" t="s">
        <v>158</v>
      </c>
      <c r="L18" s="22" t="s">
        <v>126</v>
      </c>
      <c r="M18" s="21" t="n">
        <v>46371</v>
      </c>
      <c r="N18" s="27" t="n">
        <f aca="false">IF(H18="","",IF(M18&lt;&gt;"",M18,IF(AND(B18&lt;&gt;"",$D$5&lt;&gt;""),B18+$D$5,"")))</f>
        <v>46371</v>
      </c>
      <c r="O18" s="21"/>
      <c r="P18" s="22"/>
      <c r="Q18" s="25" t="s">
        <v>120</v>
      </c>
      <c r="R18" s="28" t="n">
        <f aca="false">IF(H18="","",(COUNTA(I18:K18)+(O18&lt;&gt;"")+(P18&lt;&gt;""))/5)</f>
        <v>0.6</v>
      </c>
      <c r="S18" s="29" t="str">
        <f aca="false">IF(OR(H18="",N18=""),"",IF(OR(Q18="Clôturée",Q18="Preuve envoyée"),"",IF(N18&lt;$D$4,$D$4-N18,"")))</f>
        <v/>
      </c>
    </row>
    <row r="19" customFormat="false" ht="45" hidden="false" customHeight="true" outlineLevel="0" collapsed="false">
      <c r="A19" s="20" t="n">
        <v>9</v>
      </c>
      <c r="B19" s="21" t="n">
        <v>46308</v>
      </c>
      <c r="C19" s="22" t="s">
        <v>136</v>
      </c>
      <c r="D19" s="23" t="n">
        <v>32</v>
      </c>
      <c r="E19" s="24" t="str">
        <f aca="false">IF(D19="","",IFERROR(INDEX(Listes!$B$4:$B$36,MATCH(D19,Listes!$A$4:$A$36,0)),"Indicateur inconnu"))</f>
        <v>Amélioration continue et analyse des risques sur la qualité</v>
      </c>
      <c r="F19" s="25" t="s">
        <v>121</v>
      </c>
      <c r="G19" s="26" t="str">
        <f aca="false">IF(OR(D19="",F19=""),"",IF(AND(F19="Mineure",IFERROR(INDEX(Listes!$D$4:$D$36,MATCH(D19,Listes!$A$4:$A$36,0)),"")="Majeure seulement"),"À vérifier : majeure","OK"))</f>
        <v>OK</v>
      </c>
      <c r="H19" s="22" t="s">
        <v>159</v>
      </c>
      <c r="I19" s="22" t="s">
        <v>160</v>
      </c>
      <c r="J19" s="22"/>
      <c r="K19" s="22" t="s">
        <v>161</v>
      </c>
      <c r="L19" s="22" t="s">
        <v>133</v>
      </c>
      <c r="M19" s="21" t="n">
        <v>46346</v>
      </c>
      <c r="N19" s="27" t="n">
        <f aca="false">IF(H19="","",IF(M19&lt;&gt;"",M19,IF(AND(B19&lt;&gt;"",$D$5&lt;&gt;""),B19+$D$5,"")))</f>
        <v>46346</v>
      </c>
      <c r="O19" s="21"/>
      <c r="P19" s="22"/>
      <c r="Q19" s="25" t="s">
        <v>162</v>
      </c>
      <c r="R19" s="28" t="n">
        <f aca="false">IF(H19="","",(COUNTA(I19:K19)+(O19&lt;&gt;"")+(P19&lt;&gt;""))/5)</f>
        <v>0.4</v>
      </c>
      <c r="S19" s="29" t="str">
        <f aca="false">IF(OR(H19="",N19=""),"",IF(OR(Q19="Clôturée",Q19="Preuve envoyée"),"",IF(N19&lt;$D$4,$D$4-N19,"")))</f>
        <v/>
      </c>
    </row>
    <row r="20" customFormat="false" ht="57.75" hidden="false" customHeight="true" outlineLevel="0" collapsed="false">
      <c r="A20" s="20" t="n">
        <v>10</v>
      </c>
      <c r="B20" s="21" t="n">
        <v>46308</v>
      </c>
      <c r="C20" s="22" t="s">
        <v>136</v>
      </c>
      <c r="D20" s="23" t="n">
        <v>26</v>
      </c>
      <c r="E20" s="24" t="str">
        <f aca="false">IF(D20="","",IFERROR(INDEX(Listes!$B$4:$B$36,MATCH(D20,Listes!$A$4:$A$36,0)),"Indicateur inconnu"))</f>
        <v>Handicap : expertises, outils et réseaux</v>
      </c>
      <c r="F20" s="25" t="s">
        <v>114</v>
      </c>
      <c r="G20" s="26" t="str">
        <f aca="false">IF(OR(D20="",F20=""),"",IF(AND(F20="Mineure",IFERROR(INDEX(Listes!$D$4:$D$36,MATCH(D20,Listes!$A$4:$A$36,0)),"")="Majeure seulement"),"À vérifier : majeure","OK"))</f>
        <v>À vérifier : majeure</v>
      </c>
      <c r="H20" s="22" t="s">
        <v>163</v>
      </c>
      <c r="I20" s="22" t="s">
        <v>164</v>
      </c>
      <c r="J20" s="22"/>
      <c r="K20" s="22" t="s">
        <v>165</v>
      </c>
      <c r="L20" s="22" t="s">
        <v>166</v>
      </c>
      <c r="M20" s="21" t="n">
        <v>46360</v>
      </c>
      <c r="N20" s="27" t="n">
        <f aca="false">IF(H20="","",IF(M20&lt;&gt;"",M20,IF(AND(B20&lt;&gt;"",$D$5&lt;&gt;""),B20+$D$5,"")))</f>
        <v>46360</v>
      </c>
      <c r="O20" s="21"/>
      <c r="P20" s="22"/>
      <c r="Q20" s="25" t="s">
        <v>162</v>
      </c>
      <c r="R20" s="28" t="n">
        <f aca="false">IF(H20="","",(COUNTA(I20:K20)+(O20&lt;&gt;"")+(P20&lt;&gt;""))/5)</f>
        <v>0.4</v>
      </c>
      <c r="S20" s="29" t="str">
        <f aca="false">IF(OR(H20="",N20=""),"",IF(OR(Q20="Clôturée",Q20="Preuve envoyée"),"",IF(N20&lt;$D$4,$D$4-N20,"")))</f>
        <v/>
      </c>
    </row>
    <row r="21" customFormat="false" ht="30" hidden="false" customHeight="true" outlineLevel="0" collapsed="false">
      <c r="A21" s="20" t="n">
        <v>11</v>
      </c>
      <c r="B21" s="21"/>
      <c r="C21" s="22"/>
      <c r="D21" s="23"/>
      <c r="E21" s="24" t="str">
        <f aca="false">IF(D21="","",IFERROR(INDEX(Listes!$B$4:$B$36,MATCH(D21,Listes!$A$4:$A$36,0)),"Indicateur inconnu"))</f>
        <v/>
      </c>
      <c r="F21" s="25"/>
      <c r="G21" s="26" t="str">
        <f aca="false">IF(OR(D21="",F21=""),"",IF(AND(F21="Mineure",IFERROR(INDEX(Listes!$D$4:$D$36,MATCH(D21,Listes!$A$4:$A$36,0)),"")="Majeure seulement"),"À vérifier : majeure","OK"))</f>
        <v/>
      </c>
      <c r="H21" s="22"/>
      <c r="I21" s="22"/>
      <c r="J21" s="22"/>
      <c r="K21" s="22"/>
      <c r="L21" s="22"/>
      <c r="M21" s="21"/>
      <c r="N21" s="27" t="str">
        <f aca="false">IF(H21="","",IF(M21&lt;&gt;"",M21,IF(AND(B21&lt;&gt;"",$D$5&lt;&gt;""),B21+$D$5,"")))</f>
        <v/>
      </c>
      <c r="O21" s="21"/>
      <c r="P21" s="22"/>
      <c r="Q21" s="25"/>
      <c r="R21" s="28" t="str">
        <f aca="false">IF(H21="","",(COUNTA(I21:K21)+(O21&lt;&gt;"")+(P21&lt;&gt;""))/5)</f>
        <v/>
      </c>
      <c r="S21" s="29" t="str">
        <f aca="false">IF(OR(H21="",N21=""),"",IF(OR(Q21="Clôturée",Q21="Preuve envoyée"),"",IF(N21&lt;$D$4,$D$4-N21,"")))</f>
        <v/>
      </c>
    </row>
    <row r="22" customFormat="false" ht="30" hidden="false" customHeight="true" outlineLevel="0" collapsed="false">
      <c r="A22" s="20" t="n">
        <v>12</v>
      </c>
      <c r="B22" s="21"/>
      <c r="C22" s="22"/>
      <c r="D22" s="23"/>
      <c r="E22" s="24" t="str">
        <f aca="false">IF(D22="","",IFERROR(INDEX(Listes!$B$4:$B$36,MATCH(D22,Listes!$A$4:$A$36,0)),"Indicateur inconnu"))</f>
        <v/>
      </c>
      <c r="F22" s="25"/>
      <c r="G22" s="26" t="str">
        <f aca="false">IF(OR(D22="",F22=""),"",IF(AND(F22="Mineure",IFERROR(INDEX(Listes!$D$4:$D$36,MATCH(D22,Listes!$A$4:$A$36,0)),"")="Majeure seulement"),"À vérifier : majeure","OK"))</f>
        <v/>
      </c>
      <c r="H22" s="22"/>
      <c r="I22" s="22"/>
      <c r="J22" s="22"/>
      <c r="K22" s="22"/>
      <c r="L22" s="22"/>
      <c r="M22" s="21"/>
      <c r="N22" s="27" t="str">
        <f aca="false">IF(H22="","",IF(M22&lt;&gt;"",M22,IF(AND(B22&lt;&gt;"",$D$5&lt;&gt;""),B22+$D$5,"")))</f>
        <v/>
      </c>
      <c r="O22" s="21"/>
      <c r="P22" s="22"/>
      <c r="Q22" s="25"/>
      <c r="R22" s="28" t="str">
        <f aca="false">IF(H22="","",(COUNTA(I22:K22)+(O22&lt;&gt;"")+(P22&lt;&gt;""))/5)</f>
        <v/>
      </c>
      <c r="S22" s="29" t="str">
        <f aca="false">IF(OR(H22="",N22=""),"",IF(OR(Q22="Clôturée",Q22="Preuve envoyée"),"",IF(N22&lt;$D$4,$D$4-N22,"")))</f>
        <v/>
      </c>
    </row>
    <row r="23" customFormat="false" ht="30" hidden="false" customHeight="true" outlineLevel="0" collapsed="false">
      <c r="A23" s="20" t="n">
        <v>13</v>
      </c>
      <c r="B23" s="21"/>
      <c r="C23" s="22"/>
      <c r="D23" s="23"/>
      <c r="E23" s="24" t="str">
        <f aca="false">IF(D23="","",IFERROR(INDEX(Listes!$B$4:$B$36,MATCH(D23,Listes!$A$4:$A$36,0)),"Indicateur inconnu"))</f>
        <v/>
      </c>
      <c r="F23" s="25"/>
      <c r="G23" s="26" t="str">
        <f aca="false">IF(OR(D23="",F23=""),"",IF(AND(F23="Mineure",IFERROR(INDEX(Listes!$D$4:$D$36,MATCH(D23,Listes!$A$4:$A$36,0)),"")="Majeure seulement"),"À vérifier : majeure","OK"))</f>
        <v/>
      </c>
      <c r="H23" s="22"/>
      <c r="I23" s="22"/>
      <c r="J23" s="22"/>
      <c r="K23" s="22"/>
      <c r="L23" s="22"/>
      <c r="M23" s="21"/>
      <c r="N23" s="27" t="str">
        <f aca="false">IF(H23="","",IF(M23&lt;&gt;"",M23,IF(AND(B23&lt;&gt;"",$D$5&lt;&gt;""),B23+$D$5,"")))</f>
        <v/>
      </c>
      <c r="O23" s="21"/>
      <c r="P23" s="22"/>
      <c r="Q23" s="25"/>
      <c r="R23" s="28" t="str">
        <f aca="false">IF(H23="","",(COUNTA(I23:K23)+(O23&lt;&gt;"")+(P23&lt;&gt;""))/5)</f>
        <v/>
      </c>
      <c r="S23" s="29" t="str">
        <f aca="false">IF(OR(H23="",N23=""),"",IF(OR(Q23="Clôturée",Q23="Preuve envoyée"),"",IF(N23&lt;$D$4,$D$4-N23,"")))</f>
        <v/>
      </c>
    </row>
    <row r="24" customFormat="false" ht="30" hidden="false" customHeight="true" outlineLevel="0" collapsed="false">
      <c r="A24" s="20" t="n">
        <v>14</v>
      </c>
      <c r="B24" s="21"/>
      <c r="C24" s="22"/>
      <c r="D24" s="23"/>
      <c r="E24" s="24" t="str">
        <f aca="false">IF(D24="","",IFERROR(INDEX(Listes!$B$4:$B$36,MATCH(D24,Listes!$A$4:$A$36,0)),"Indicateur inconnu"))</f>
        <v/>
      </c>
      <c r="F24" s="25"/>
      <c r="G24" s="26" t="str">
        <f aca="false">IF(OR(D24="",F24=""),"",IF(AND(F24="Mineure",IFERROR(INDEX(Listes!$D$4:$D$36,MATCH(D24,Listes!$A$4:$A$36,0)),"")="Majeure seulement"),"À vérifier : majeure","OK"))</f>
        <v/>
      </c>
      <c r="H24" s="22"/>
      <c r="I24" s="22"/>
      <c r="J24" s="22"/>
      <c r="K24" s="22"/>
      <c r="L24" s="22"/>
      <c r="M24" s="21"/>
      <c r="N24" s="27" t="str">
        <f aca="false">IF(H24="","",IF(M24&lt;&gt;"",M24,IF(AND(B24&lt;&gt;"",$D$5&lt;&gt;""),B24+$D$5,"")))</f>
        <v/>
      </c>
      <c r="O24" s="21"/>
      <c r="P24" s="22"/>
      <c r="Q24" s="25"/>
      <c r="R24" s="28" t="str">
        <f aca="false">IF(H24="","",(COUNTA(I24:K24)+(O24&lt;&gt;"")+(P24&lt;&gt;""))/5)</f>
        <v/>
      </c>
      <c r="S24" s="29" t="str">
        <f aca="false">IF(OR(H24="",N24=""),"",IF(OR(Q24="Clôturée",Q24="Preuve envoyée"),"",IF(N24&lt;$D$4,$D$4-N24,"")))</f>
        <v/>
      </c>
    </row>
  </sheetData>
  <mergeCells count="17">
    <mergeCell ref="A4:C4"/>
    <mergeCell ref="D4:E4"/>
    <mergeCell ref="J4:L8"/>
    <mergeCell ref="A5:C5"/>
    <mergeCell ref="D5:E5"/>
    <mergeCell ref="A6:C6"/>
    <mergeCell ref="D6:E6"/>
    <mergeCell ref="A7:C7"/>
    <mergeCell ref="D7:E7"/>
    <mergeCell ref="A8:C8"/>
    <mergeCell ref="D8:E8"/>
    <mergeCell ref="A9:F9"/>
    <mergeCell ref="G9:H9"/>
    <mergeCell ref="I9:L9"/>
    <mergeCell ref="M9:N9"/>
    <mergeCell ref="O9:Q9"/>
    <mergeCell ref="R9:S9"/>
  </mergeCells>
  <conditionalFormatting sqref="F11:F24">
    <cfRule type="expression" priority="2" aboveAverage="0" equalAverage="0" bottom="0" percent="0" rank="0" text="" dxfId="0">
      <formula>$F11="Majeure"</formula>
    </cfRule>
    <cfRule type="expression" priority="3" aboveAverage="0" equalAverage="0" bottom="0" percent="0" rank="0" text="" dxfId="1">
      <formula>$F11="Mineure"</formula>
    </cfRule>
  </conditionalFormatting>
  <conditionalFormatting sqref="G11:G24">
    <cfRule type="expression" priority="4" aboveAverage="0" equalAverage="0" bottom="0" percent="0" rank="0" text="" dxfId="2">
      <formula>LEFT($G11,3)="À v"</formula>
    </cfRule>
  </conditionalFormatting>
  <conditionalFormatting sqref="Q11:Q24">
    <cfRule type="expression" priority="5" aboveAverage="0" equalAverage="0" bottom="0" percent="0" rank="0" text="" dxfId="3">
      <formula>OR($Q11="Clôturée",$Q11="Preuve envoyée")</formula>
    </cfRule>
  </conditionalFormatting>
  <conditionalFormatting sqref="N11:N24">
    <cfRule type="expression" priority="6" aboveAverage="0" equalAverage="0" bottom="0" percent="0" rank="0" text="" dxfId="0">
      <formula>AND($S11&lt;&gt;"",$S11&gt;0)</formula>
    </cfRule>
  </conditionalFormatting>
  <conditionalFormatting sqref="S11:S24">
    <cfRule type="expression" priority="7" aboveAverage="0" equalAverage="0" bottom="0" percent="0" rank="0" text="" dxfId="0">
      <formula>AND($S11&lt;&gt;"",$S11&gt;0)</formula>
    </cfRule>
  </conditionalFormatting>
  <conditionalFormatting sqref="L11:L24">
    <cfRule type="expression" priority="8" aboveAverage="0" equalAverage="0" bottom="0" percent="0" rank="0" text="" dxfId="4">
      <formula>AND($H11&lt;&gt;"",$L11="")</formula>
    </cfRule>
  </conditionalFormatting>
  <conditionalFormatting sqref="K11:K24">
    <cfRule type="expression" priority="9" aboveAverage="0" equalAverage="0" bottom="0" percent="0" rank="0" text="" dxfId="4">
      <formula>AND($H11&lt;&gt;"",$F11="Majeure",$K11="")</formula>
    </cfRule>
  </conditionalFormatting>
  <conditionalFormatting sqref="D11:D24">
    <cfRule type="expression" priority="10" aboveAverage="0" equalAverage="0" bottom="0" percent="0" rank="0" text="" dxfId="4">
      <formula>AND($H11&lt;&gt;"",$D11="")</formula>
    </cfRule>
  </conditionalFormatting>
  <dataValidations count="4">
    <dataValidation allowBlank="true" errorStyle="stop" operator="between" showDropDown="false" showErrorMessage="false" showInputMessage="false" sqref="C11:C24" type="list">
      <formula1>Listes!$H$4:$H$8</formula1>
      <formula2>0</formula2>
    </dataValidation>
    <dataValidation allowBlank="true" errorStyle="stop" operator="between" prompt="Numéro de l’indicateur (1 à 33)" promptTitle="Choisir" showDropDown="false" showErrorMessage="false" showInputMessage="true" sqref="D11:D24" type="list">
      <formula1>Listes!$A$4:$A$36</formula1>
      <formula2>0</formula2>
    </dataValidation>
    <dataValidation allowBlank="true" errorStyle="stop" operator="between" showDropDown="false" showErrorMessage="false" showInputMessage="false" sqref="F11:F24" type="list">
      <formula1>"Mineure,Majeure"</formula1>
      <formula2>0</formula2>
    </dataValidation>
    <dataValidation allowBlank="true" errorStyle="stop" operator="between" showDropDown="false" showErrorMessage="false" showInputMessage="false" sqref="Q11:Q24" type="list">
      <formula1>Listes!$I$4:$I$8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8" min="3" style="0" width="13"/>
  </cols>
  <sheetData>
    <row r="1" customFormat="false" ht="21.75" hidden="false" customHeight="true" outlineLevel="0" collapsed="false">
      <c r="A1" s="1" t="s">
        <v>64</v>
      </c>
      <c r="B1" s="2"/>
      <c r="C1" s="2"/>
      <c r="D1" s="2"/>
      <c r="E1" s="2"/>
      <c r="F1" s="2"/>
      <c r="G1" s="2"/>
      <c r="H1" s="2"/>
    </row>
    <row r="2" customFormat="false" ht="25.5" hidden="false" customHeight="true" outlineLevel="0" collapsed="false">
      <c r="A2" s="3" t="s">
        <v>167</v>
      </c>
    </row>
    <row r="3" customFormat="false" ht="15" hidden="false" customHeight="false" outlineLevel="0" collapsed="false">
      <c r="A3" s="10" t="s">
        <v>168</v>
      </c>
    </row>
    <row r="4" customFormat="false" ht="15" hidden="false" customHeight="false" outlineLevel="0" collapsed="false">
      <c r="B4" s="11" t="s">
        <v>67</v>
      </c>
      <c r="C4" s="30" t="n">
        <f aca="false">'Exemple registre'!$D$4</f>
        <v>46317</v>
      </c>
    </row>
    <row r="5" customFormat="false" ht="30" hidden="false" customHeight="true" outlineLevel="0" collapsed="false">
      <c r="B5" s="11" t="s">
        <v>68</v>
      </c>
      <c r="C5" s="37" t="n">
        <f aca="false">IF('Exemple registre'!$D$5="","À renseigner",'Exemple registre'!$D$5)</f>
        <v>45</v>
      </c>
    </row>
    <row r="7" customFormat="false" ht="19.5" hidden="false" customHeight="true" outlineLevel="0" collapsed="false">
      <c r="B7" s="17" t="s">
        <v>69</v>
      </c>
      <c r="C7" s="17"/>
      <c r="D7" s="17"/>
      <c r="E7" s="17"/>
      <c r="F7" s="17"/>
      <c r="G7" s="17"/>
      <c r="H7" s="17"/>
    </row>
    <row r="8" customFormat="false" ht="21.75" hidden="false" customHeight="true" outlineLevel="0" collapsed="false">
      <c r="B8" s="19" t="s">
        <v>70</v>
      </c>
      <c r="C8" s="19" t="s">
        <v>71</v>
      </c>
      <c r="D8" s="19" t="s">
        <v>72</v>
      </c>
      <c r="E8" s="19" t="s">
        <v>73</v>
      </c>
      <c r="F8" s="19"/>
      <c r="G8" s="19"/>
      <c r="H8" s="19"/>
    </row>
    <row r="9" customFormat="false" ht="19.5" hidden="false" customHeight="true" outlineLevel="0" collapsed="false">
      <c r="B9" s="11" t="s">
        <v>33</v>
      </c>
      <c r="C9" s="13" t="n">
        <f aca="false">COUNTA('Exemple registre'!$H$11:$H$24)</f>
        <v>10</v>
      </c>
      <c r="D9" s="28"/>
      <c r="E9" s="24"/>
      <c r="F9" s="24"/>
      <c r="G9" s="24"/>
      <c r="H9" s="24"/>
    </row>
    <row r="10" customFormat="false" ht="19.5" hidden="false" customHeight="true" outlineLevel="0" collapsed="false">
      <c r="B10" s="11" t="s">
        <v>74</v>
      </c>
      <c r="C10" s="13" t="n">
        <f aca="false">COUNTIFS('Exemple registre'!$H$11:$H$24,"&lt;&gt;",'Exemple registre'!$F$11:$F$24,"Mineure")</f>
        <v>5</v>
      </c>
      <c r="D10" s="28" t="n">
        <f aca="false">IF($C$9=0,"",C10/$C$9)</f>
        <v>0.5</v>
      </c>
      <c r="E10" s="24"/>
      <c r="F10" s="24"/>
      <c r="G10" s="24"/>
      <c r="H10" s="24"/>
    </row>
    <row r="11" customFormat="false" ht="30" hidden="false" customHeight="true" outlineLevel="0" collapsed="false">
      <c r="B11" s="11" t="s">
        <v>75</v>
      </c>
      <c r="C11" s="13" t="n">
        <f aca="false">COUNTIFS('Exemple registre'!$H$11:$H$24,"&lt;&gt;",'Exemple registre'!$F$11:$F$24,"Majeure")</f>
        <v>5</v>
      </c>
      <c r="D11" s="28" t="n">
        <f aca="false">IF($C$9=0,"",C11/$C$9)</f>
        <v>0.5</v>
      </c>
      <c r="E11" s="31" t="str">
        <f aca="false">IF(C11&gt;0,"Pour chaque majeure, vérifiez auprès de votre certificateur le délai et les conséquences applicables.","")</f>
        <v>Pour chaque majeure, vérifiez auprès de votre certificateur le délai et les conséquences applicables.</v>
      </c>
      <c r="F11" s="31"/>
      <c r="G11" s="31"/>
      <c r="H11" s="31"/>
    </row>
    <row r="12" customFormat="false" ht="19.5" hidden="false" customHeight="true" outlineLevel="0" collapsed="false">
      <c r="B12" s="11" t="s">
        <v>76</v>
      </c>
      <c r="C12" s="13" t="n">
        <f aca="false">COUNTIFS('Exemple registre'!$H$11:$H$24,"&lt;&gt;",'Exemple registre'!$Q$11:$Q$24,"Clôturée")</f>
        <v>1</v>
      </c>
      <c r="D12" s="28" t="n">
        <f aca="false">IF($C$9=0,"",C12/$C$9)</f>
        <v>0.1</v>
      </c>
      <c r="E12" s="24"/>
      <c r="F12" s="24"/>
      <c r="G12" s="24"/>
      <c r="H12" s="24"/>
    </row>
    <row r="13" customFormat="false" ht="19.5" hidden="false" customHeight="true" outlineLevel="0" collapsed="false">
      <c r="B13" s="11" t="s">
        <v>77</v>
      </c>
      <c r="C13" s="13" t="n">
        <f aca="false">COUNTIFS('Exemple registre'!$H$11:$H$24,"&lt;&gt;",'Exemple registre'!$Q$11:$Q$24,"Preuve envoyée")</f>
        <v>0</v>
      </c>
      <c r="D13" s="28" t="n">
        <f aca="false">IF($C$9=0,"",C13/$C$9)</f>
        <v>0</v>
      </c>
      <c r="E13" s="24"/>
      <c r="F13" s="24"/>
      <c r="G13" s="24"/>
      <c r="H13" s="24"/>
    </row>
    <row r="14" customFormat="false" ht="30" hidden="false" customHeight="true" outlineLevel="0" collapsed="false">
      <c r="B14" s="11" t="s">
        <v>78</v>
      </c>
      <c r="C14" s="13" t="n">
        <f aca="false">COUNTIFS('Exemple registre'!$H$11:$H$24,"&lt;&gt;",'Exemple registre'!$Q$11:$Q$24,"Réalisée")</f>
        <v>2</v>
      </c>
      <c r="D14" s="28" t="n">
        <f aca="false">IF($C$9=0,"",C14/$C$9)</f>
        <v>0.2</v>
      </c>
      <c r="E14" s="31" t="str">
        <f aca="false">IF(C14&gt;0,"Preuves à envoyer avant l’échéance retenue.","")</f>
        <v>Preuves à envoyer avant l’échéance retenue.</v>
      </c>
      <c r="F14" s="31"/>
      <c r="G14" s="31"/>
      <c r="H14" s="31"/>
    </row>
    <row r="15" customFormat="false" ht="19.5" hidden="false" customHeight="true" outlineLevel="0" collapsed="false">
      <c r="B15" s="11" t="s">
        <v>79</v>
      </c>
      <c r="C15" s="13" t="n">
        <f aca="false">COUNTIFS('Exemple registre'!$H$11:$H$24,"&lt;&gt;",'Exemple registre'!$Q$11:$Q$24,"En cours")+COUNTIFS('Exemple registre'!$H$11:$H$24,"&lt;&gt;",'Exemple registre'!$Q$11:$Q$24,"À traiter")+COUNTIFS('Exemple registre'!$H$11:$H$24,"&lt;&gt;",'Exemple registre'!$Q$11:$Q$24,"")</f>
        <v>7</v>
      </c>
      <c r="D15" s="28" t="n">
        <f aca="false">IF($C$9=0,"",C15/$C$9)</f>
        <v>0.7</v>
      </c>
      <c r="E15" s="24"/>
      <c r="F15" s="24"/>
      <c r="G15" s="24"/>
      <c r="H15" s="24"/>
    </row>
    <row r="16" customFormat="false" ht="19.5" hidden="false" customHeight="true" outlineLevel="0" collapsed="false">
      <c r="B16" s="11" t="s">
        <v>80</v>
      </c>
      <c r="C16" s="13" t="n">
        <f aca="false">COUNTIF('Exemple registre'!$S$11:$S$24,"&gt;0")</f>
        <v>1</v>
      </c>
      <c r="D16" s="28" t="n">
        <f aca="false">IF($C$9=0,"",C16/$C$9)</f>
        <v>0.1</v>
      </c>
      <c r="E16" s="31" t="str">
        <f aca="false">IF(C16&gt;0,"Échéances dépassées : à traiter en priorité.","Aucune échéance dépassée.")</f>
        <v>Échéances dépassées : à traiter en priorité.</v>
      </c>
      <c r="F16" s="31"/>
      <c r="G16" s="31"/>
      <c r="H16" s="31"/>
    </row>
    <row r="17" customFormat="false" ht="19.5" hidden="false" customHeight="true" outlineLevel="0" collapsed="false">
      <c r="B17" s="11" t="s">
        <v>34</v>
      </c>
      <c r="C17" s="13" t="n">
        <f aca="false">COUNTIFS('Exemple registre'!$H$11:$H$24,"&lt;&gt;",'Exemple registre'!$N$11:$N$24,"&gt;="&amp;$C$4,'Exemple registre'!$N$11:$N$24,"&lt;="&amp;$C$4+30,'Exemple registre'!$Q$11:$Q$24,"&lt;&gt;Clôturée",'Exemple registre'!$Q$11:$Q$24,"&lt;&gt;Preuve envoyée")</f>
        <v>4</v>
      </c>
      <c r="D17" s="28"/>
      <c r="E17" s="24"/>
      <c r="F17" s="24"/>
      <c r="G17" s="24"/>
      <c r="H17" s="24"/>
    </row>
    <row r="18" customFormat="false" ht="19.5" hidden="false" customHeight="true" outlineLevel="0" collapsed="false">
      <c r="B18" s="11" t="s">
        <v>36</v>
      </c>
      <c r="C18" s="16" t="n">
        <f aca="false">IFERROR(AVERAGE('Exemple registre'!$R$11:$R$24),"")</f>
        <v>0.68</v>
      </c>
      <c r="D18" s="28"/>
      <c r="E18" s="24"/>
      <c r="F18" s="24"/>
      <c r="G18" s="24"/>
      <c r="H18" s="24"/>
    </row>
    <row r="20" customFormat="false" ht="19.5" hidden="false" customHeight="true" outlineLevel="0" collapsed="false">
      <c r="B20" s="18" t="s">
        <v>81</v>
      </c>
      <c r="C20" s="18"/>
      <c r="D20" s="18"/>
      <c r="E20" s="18"/>
      <c r="F20" s="18"/>
      <c r="G20" s="18"/>
      <c r="H20" s="18"/>
    </row>
    <row r="21" customFormat="false" ht="30" hidden="false" customHeight="true" outlineLevel="0" collapsed="false">
      <c r="B21" s="19" t="s">
        <v>82</v>
      </c>
      <c r="C21" s="19" t="s">
        <v>83</v>
      </c>
      <c r="D21" s="19" t="s">
        <v>84</v>
      </c>
      <c r="E21" s="19" t="s">
        <v>85</v>
      </c>
      <c r="F21" s="19" t="s">
        <v>86</v>
      </c>
      <c r="G21" s="19" t="s">
        <v>87</v>
      </c>
      <c r="H21" s="19" t="s">
        <v>88</v>
      </c>
    </row>
    <row r="22" customFormat="false" ht="19.5" hidden="false" customHeight="true" outlineLevel="0" collapsed="false">
      <c r="B22" s="11" t="s">
        <v>89</v>
      </c>
      <c r="C22" s="20" t="n">
        <v>1</v>
      </c>
      <c r="D22" s="20" t="n">
        <v>3</v>
      </c>
      <c r="E22" s="32" t="n">
        <f aca="false">COUNTIFS('Exemple registre'!$D$11:$D$24,"&gt;="&amp;$C22,'Exemple registre'!$D$11:$D$24,"&lt;="&amp;$D22,'Exemple registre'!$H$11:$H$24,"&lt;&gt;",'Exemple registre'!$F$11:$F$24,"Mineure")</f>
        <v>2</v>
      </c>
      <c r="F22" s="32" t="n">
        <f aca="false">COUNTIFS('Exemple registre'!$D$11:$D$24,"&gt;="&amp;$C22,'Exemple registre'!$D$11:$D$24,"&lt;="&amp;$D22,'Exemple registre'!$H$11:$H$24,"&lt;&gt;",'Exemple registre'!$F$11:$F$24,"Majeure")</f>
        <v>0</v>
      </c>
      <c r="G22" s="32" t="n">
        <f aca="false">COUNTIFS('Exemple registre'!$D$11:$D$24,"&gt;="&amp;$C22,'Exemple registre'!$D$11:$D$24,"&lt;="&amp;$D22,'Exemple registre'!$H$11:$H$24,"&lt;&gt;",'Exemple registre'!$Q$11:$Q$24,"&lt;&gt;Clôturée")</f>
        <v>2</v>
      </c>
      <c r="H22" s="32" t="n">
        <f aca="false">COUNTIFS('Exemple registre'!$D$11:$D$24,"&gt;="&amp;$C22,'Exemple registre'!$D$11:$D$24,"&lt;="&amp;$D22,'Exemple registre'!$H$11:$H$24,"&lt;&gt;",'Exemple registre'!$S$11:$S$24,"&gt;0")</f>
        <v>0</v>
      </c>
    </row>
    <row r="23" customFormat="false" ht="19.5" hidden="false" customHeight="true" outlineLevel="0" collapsed="false">
      <c r="B23" s="11" t="s">
        <v>90</v>
      </c>
      <c r="C23" s="20" t="n">
        <v>4</v>
      </c>
      <c r="D23" s="20" t="n">
        <v>8</v>
      </c>
      <c r="E23" s="32" t="n">
        <f aca="false">COUNTIFS('Exemple registre'!$D$11:$D$24,"&gt;="&amp;$C23,'Exemple registre'!$D$11:$D$24,"&lt;="&amp;$D23,'Exemple registre'!$H$11:$H$24,"&lt;&gt;",'Exemple registre'!$F$11:$F$24,"Mineure")</f>
        <v>1</v>
      </c>
      <c r="F23" s="32" t="n">
        <f aca="false">COUNTIFS('Exemple registre'!$D$11:$D$24,"&gt;="&amp;$C23,'Exemple registre'!$D$11:$D$24,"&lt;="&amp;$D23,'Exemple registre'!$H$11:$H$24,"&lt;&gt;",'Exemple registre'!$F$11:$F$24,"Majeure")</f>
        <v>0</v>
      </c>
      <c r="G23" s="32" t="n">
        <f aca="false">COUNTIFS('Exemple registre'!$D$11:$D$24,"&gt;="&amp;$C23,'Exemple registre'!$D$11:$D$24,"&lt;="&amp;$D23,'Exemple registre'!$H$11:$H$24,"&lt;&gt;",'Exemple registre'!$Q$11:$Q$24,"&lt;&gt;Clôturée")</f>
        <v>1</v>
      </c>
      <c r="H23" s="32" t="n">
        <f aca="false">COUNTIFS('Exemple registre'!$D$11:$D$24,"&gt;="&amp;$C23,'Exemple registre'!$D$11:$D$24,"&lt;="&amp;$D23,'Exemple registre'!$H$11:$H$24,"&lt;&gt;",'Exemple registre'!$S$11:$S$24,"&gt;0")</f>
        <v>1</v>
      </c>
    </row>
    <row r="24" customFormat="false" ht="19.5" hidden="false" customHeight="true" outlineLevel="0" collapsed="false">
      <c r="B24" s="11" t="s">
        <v>91</v>
      </c>
      <c r="C24" s="20" t="n">
        <v>9</v>
      </c>
      <c r="D24" s="20" t="n">
        <v>16</v>
      </c>
      <c r="E24" s="32" t="n">
        <f aca="false">COUNTIFS('Exemple registre'!$D$11:$D$24,"&gt;="&amp;$C24,'Exemple registre'!$D$11:$D$24,"&lt;="&amp;$D24,'Exemple registre'!$H$11:$H$24,"&lt;&gt;",'Exemple registre'!$F$11:$F$24,"Mineure")</f>
        <v>0</v>
      </c>
      <c r="F24" s="32" t="n">
        <f aca="false">COUNTIFS('Exemple registre'!$D$11:$D$24,"&gt;="&amp;$C24,'Exemple registre'!$D$11:$D$24,"&lt;="&amp;$D24,'Exemple registre'!$H$11:$H$24,"&lt;&gt;",'Exemple registre'!$F$11:$F$24,"Majeure")</f>
        <v>1</v>
      </c>
      <c r="G24" s="32" t="n">
        <f aca="false">COUNTIFS('Exemple registre'!$D$11:$D$24,"&gt;="&amp;$C24,'Exemple registre'!$D$11:$D$24,"&lt;="&amp;$D24,'Exemple registre'!$H$11:$H$24,"&lt;&gt;",'Exemple registre'!$Q$11:$Q$24,"&lt;&gt;Clôturée")</f>
        <v>1</v>
      </c>
      <c r="H24" s="32" t="n">
        <f aca="false">COUNTIFS('Exemple registre'!$D$11:$D$24,"&gt;="&amp;$C24,'Exemple registre'!$D$11:$D$24,"&lt;="&amp;$D24,'Exemple registre'!$H$11:$H$24,"&lt;&gt;",'Exemple registre'!$S$11:$S$24,"&gt;0")</f>
        <v>0</v>
      </c>
    </row>
    <row r="25" customFormat="false" ht="19.5" hidden="false" customHeight="true" outlineLevel="0" collapsed="false">
      <c r="B25" s="11" t="s">
        <v>92</v>
      </c>
      <c r="C25" s="20" t="n">
        <v>17</v>
      </c>
      <c r="D25" s="20" t="n">
        <v>20</v>
      </c>
      <c r="E25" s="32" t="n">
        <f aca="false">COUNTIFS('Exemple registre'!$D$11:$D$24,"&gt;="&amp;$C25,'Exemple registre'!$D$11:$D$24,"&lt;="&amp;$D25,'Exemple registre'!$H$11:$H$24,"&lt;&gt;",'Exemple registre'!$F$11:$F$24,"Mineure")</f>
        <v>1</v>
      </c>
      <c r="F25" s="32" t="n">
        <f aca="false">COUNTIFS('Exemple registre'!$D$11:$D$24,"&gt;="&amp;$C25,'Exemple registre'!$D$11:$D$24,"&lt;="&amp;$D25,'Exemple registre'!$H$11:$H$24,"&lt;&gt;",'Exemple registre'!$F$11:$F$24,"Majeure")</f>
        <v>0</v>
      </c>
      <c r="G25" s="32" t="n">
        <f aca="false">COUNTIFS('Exemple registre'!$D$11:$D$24,"&gt;="&amp;$C25,'Exemple registre'!$D$11:$D$24,"&lt;="&amp;$D25,'Exemple registre'!$H$11:$H$24,"&lt;&gt;",'Exemple registre'!$Q$11:$Q$24,"&lt;&gt;Clôturée")</f>
        <v>1</v>
      </c>
      <c r="H25" s="32" t="n">
        <f aca="false">COUNTIFS('Exemple registre'!$D$11:$D$24,"&gt;="&amp;$C25,'Exemple registre'!$D$11:$D$24,"&lt;="&amp;$D25,'Exemple registre'!$H$11:$H$24,"&lt;&gt;",'Exemple registre'!$S$11:$S$24,"&gt;0")</f>
        <v>0</v>
      </c>
    </row>
    <row r="26" customFormat="false" ht="19.5" hidden="false" customHeight="true" outlineLevel="0" collapsed="false">
      <c r="B26" s="11" t="s">
        <v>93</v>
      </c>
      <c r="C26" s="20" t="n">
        <v>21</v>
      </c>
      <c r="D26" s="20" t="n">
        <v>22</v>
      </c>
      <c r="E26" s="32" t="n">
        <f aca="false">COUNTIFS('Exemple registre'!$D$11:$D$24,"&gt;="&amp;$C26,'Exemple registre'!$D$11:$D$24,"&lt;="&amp;$D26,'Exemple registre'!$H$11:$H$24,"&lt;&gt;",'Exemple registre'!$F$11:$F$24,"Mineure")</f>
        <v>0</v>
      </c>
      <c r="F26" s="32" t="n">
        <f aca="false">COUNTIFS('Exemple registre'!$D$11:$D$24,"&gt;="&amp;$C26,'Exemple registre'!$D$11:$D$24,"&lt;="&amp;$D26,'Exemple registre'!$H$11:$H$24,"&lt;&gt;",'Exemple registre'!$F$11:$F$24,"Majeure")</f>
        <v>1</v>
      </c>
      <c r="G26" s="32" t="n">
        <f aca="false">COUNTIFS('Exemple registre'!$D$11:$D$24,"&gt;="&amp;$C26,'Exemple registre'!$D$11:$D$24,"&lt;="&amp;$D26,'Exemple registre'!$H$11:$H$24,"&lt;&gt;",'Exemple registre'!$Q$11:$Q$24,"&lt;&gt;Clôturée")</f>
        <v>1</v>
      </c>
      <c r="H26" s="32" t="n">
        <f aca="false">COUNTIFS('Exemple registre'!$D$11:$D$24,"&gt;="&amp;$C26,'Exemple registre'!$D$11:$D$24,"&lt;="&amp;$D26,'Exemple registre'!$H$11:$H$24,"&lt;&gt;",'Exemple registre'!$S$11:$S$24,"&gt;0")</f>
        <v>0</v>
      </c>
    </row>
    <row r="27" customFormat="false" ht="19.5" hidden="false" customHeight="true" outlineLevel="0" collapsed="false">
      <c r="B27" s="11" t="s">
        <v>94</v>
      </c>
      <c r="C27" s="20" t="n">
        <v>23</v>
      </c>
      <c r="D27" s="20" t="n">
        <v>29</v>
      </c>
      <c r="E27" s="32" t="n">
        <f aca="false">COUNTIFS('Exemple registre'!$D$11:$D$24,"&gt;="&amp;$C27,'Exemple registre'!$D$11:$D$24,"&lt;="&amp;$D27,'Exemple registre'!$H$11:$H$24,"&lt;&gt;",'Exemple registre'!$F$11:$F$24,"Mineure")</f>
        <v>1</v>
      </c>
      <c r="F27" s="32" t="n">
        <f aca="false">COUNTIFS('Exemple registre'!$D$11:$D$24,"&gt;="&amp;$C27,'Exemple registre'!$D$11:$D$24,"&lt;="&amp;$D27,'Exemple registre'!$H$11:$H$24,"&lt;&gt;",'Exemple registre'!$F$11:$F$24,"Majeure")</f>
        <v>1</v>
      </c>
      <c r="G27" s="32" t="n">
        <f aca="false">COUNTIFS('Exemple registre'!$D$11:$D$24,"&gt;="&amp;$C27,'Exemple registre'!$D$11:$D$24,"&lt;="&amp;$D27,'Exemple registre'!$H$11:$H$24,"&lt;&gt;",'Exemple registre'!$Q$11:$Q$24,"&lt;&gt;Clôturée")</f>
        <v>2</v>
      </c>
      <c r="H27" s="32" t="n">
        <f aca="false">COUNTIFS('Exemple registre'!$D$11:$D$24,"&gt;="&amp;$C27,'Exemple registre'!$D$11:$D$24,"&lt;="&amp;$D27,'Exemple registre'!$H$11:$H$24,"&lt;&gt;",'Exemple registre'!$S$11:$S$24,"&gt;0")</f>
        <v>0</v>
      </c>
    </row>
    <row r="28" customFormat="false" ht="19.5" hidden="false" customHeight="true" outlineLevel="0" collapsed="false">
      <c r="B28" s="11" t="s">
        <v>95</v>
      </c>
      <c r="C28" s="20" t="n">
        <v>30</v>
      </c>
      <c r="D28" s="20" t="n">
        <v>33</v>
      </c>
      <c r="E28" s="32" t="n">
        <f aca="false">COUNTIFS('Exemple registre'!$D$11:$D$24,"&gt;="&amp;$C28,'Exemple registre'!$D$11:$D$24,"&lt;="&amp;$D28,'Exemple registre'!$H$11:$H$24,"&lt;&gt;",'Exemple registre'!$F$11:$F$24,"Mineure")</f>
        <v>0</v>
      </c>
      <c r="F28" s="32" t="n">
        <f aca="false">COUNTIFS('Exemple registre'!$D$11:$D$24,"&gt;="&amp;$C28,'Exemple registre'!$D$11:$D$24,"&lt;="&amp;$D28,'Exemple registre'!$H$11:$H$24,"&lt;&gt;",'Exemple registre'!$F$11:$F$24,"Majeure")</f>
        <v>2</v>
      </c>
      <c r="G28" s="32" t="n">
        <f aca="false">COUNTIFS('Exemple registre'!$D$11:$D$24,"&gt;="&amp;$C28,'Exemple registre'!$D$11:$D$24,"&lt;="&amp;$D28,'Exemple registre'!$H$11:$H$24,"&lt;&gt;",'Exemple registre'!$Q$11:$Q$24,"&lt;&gt;Clôturée")</f>
        <v>1</v>
      </c>
      <c r="H28" s="32" t="n">
        <f aca="false">COUNTIFS('Exemple registre'!$D$11:$D$24,"&gt;="&amp;$C28,'Exemple registre'!$D$11:$D$24,"&lt;="&amp;$D28,'Exemple registre'!$H$11:$H$24,"&lt;&gt;",'Exemple registre'!$S$11:$S$24,"&gt;0")</f>
        <v>0</v>
      </c>
    </row>
    <row r="29" customFormat="false" ht="19.5" hidden="false" customHeight="true" outlineLevel="0" collapsed="false">
      <c r="B29" s="33" t="s">
        <v>96</v>
      </c>
      <c r="C29" s="33"/>
      <c r="D29" s="33"/>
      <c r="E29" s="34" t="n">
        <f aca="false">SUM(E22:E28)</f>
        <v>5</v>
      </c>
      <c r="F29" s="34" t="n">
        <f aca="false">SUM(F22:F28)</f>
        <v>5</v>
      </c>
      <c r="G29" s="34" t="n">
        <f aca="false">SUM(G22:G28)</f>
        <v>9</v>
      </c>
      <c r="H29" s="34" t="n">
        <f aca="false">SUM(H22:H28)</f>
        <v>1</v>
      </c>
    </row>
    <row r="48" customFormat="false" ht="19.5" hidden="false" customHeight="true" outlineLevel="0" collapsed="false">
      <c r="B48" s="17" t="s">
        <v>97</v>
      </c>
      <c r="C48" s="17"/>
      <c r="D48" s="17"/>
      <c r="E48" s="17"/>
      <c r="F48" s="17"/>
      <c r="G48" s="17"/>
      <c r="H48" s="17"/>
    </row>
    <row r="49" customFormat="false" ht="21.75" hidden="false" customHeight="true" outlineLevel="0" collapsed="false">
      <c r="B49" s="19" t="s">
        <v>98</v>
      </c>
      <c r="C49" s="19" t="s">
        <v>99</v>
      </c>
      <c r="D49" s="19" t="s">
        <v>37</v>
      </c>
      <c r="E49" s="19" t="s">
        <v>87</v>
      </c>
    </row>
    <row r="50" customFormat="false" ht="19.5" hidden="false" customHeight="true" outlineLevel="0" collapsed="false">
      <c r="B50" s="11" t="str">
        <f aca="false">Listes!$H$4</f>
        <v>Audit initial</v>
      </c>
      <c r="C50" s="32" t="n">
        <f aca="false">COUNTIFS('Exemple registre'!$H$11:$H$24,"&lt;&gt;",'Exemple registre'!$C$11:$C$24,$B50)</f>
        <v>0</v>
      </c>
      <c r="D50" s="32" t="n">
        <f aca="false">COUNTIFS('Exemple registre'!$H$11:$H$24,"&lt;&gt;",'Exemple registre'!$C$11:$C$24,$B50,'Exemple registre'!$F$11:$F$24,"Majeure")</f>
        <v>0</v>
      </c>
      <c r="E50" s="32" t="n">
        <f aca="false">COUNTIFS('Exemple registre'!$H$11:$H$24,"&lt;&gt;",'Exemple registre'!$C$11:$C$24,$B50,'Exemple registre'!$Q$11:$Q$24,"&lt;&gt;Clôturée")</f>
        <v>0</v>
      </c>
    </row>
    <row r="51" customFormat="false" ht="19.5" hidden="false" customHeight="true" outlineLevel="0" collapsed="false">
      <c r="B51" s="11" t="str">
        <f aca="false">Listes!$H$5</f>
        <v>Audit de surveillance</v>
      </c>
      <c r="C51" s="32" t="n">
        <f aca="false">COUNTIFS('Exemple registre'!$H$11:$H$24,"&lt;&gt;",'Exemple registre'!$C$11:$C$24,$B51)</f>
        <v>3</v>
      </c>
      <c r="D51" s="32" t="n">
        <f aca="false">COUNTIFS('Exemple registre'!$H$11:$H$24,"&lt;&gt;",'Exemple registre'!$C$11:$C$24,$B51,'Exemple registre'!$F$11:$F$24,"Majeure")</f>
        <v>2</v>
      </c>
      <c r="E51" s="32" t="n">
        <f aca="false">COUNTIFS('Exemple registre'!$H$11:$H$24,"&lt;&gt;",'Exemple registre'!$C$11:$C$24,$B51,'Exemple registre'!$Q$11:$Q$24,"&lt;&gt;Clôturée")</f>
        <v>2</v>
      </c>
    </row>
    <row r="52" customFormat="false" ht="19.5" hidden="false" customHeight="true" outlineLevel="0" collapsed="false">
      <c r="B52" s="11" t="str">
        <f aca="false">Listes!$H$6</f>
        <v>Audit de renouvellement</v>
      </c>
      <c r="C52" s="32" t="n">
        <f aca="false">COUNTIFS('Exemple registre'!$H$11:$H$24,"&lt;&gt;",'Exemple registre'!$C$11:$C$24,$B52)</f>
        <v>0</v>
      </c>
      <c r="D52" s="32" t="n">
        <f aca="false">COUNTIFS('Exemple registre'!$H$11:$H$24,"&lt;&gt;",'Exemple registre'!$C$11:$C$24,$B52,'Exemple registre'!$F$11:$F$24,"Majeure")</f>
        <v>0</v>
      </c>
      <c r="E52" s="32" t="n">
        <f aca="false">COUNTIFS('Exemple registre'!$H$11:$H$24,"&lt;&gt;",'Exemple registre'!$C$11:$C$24,$B52,'Exemple registre'!$Q$11:$Q$24,"&lt;&gt;Clôturée")</f>
        <v>0</v>
      </c>
    </row>
    <row r="53" customFormat="false" ht="19.5" hidden="false" customHeight="true" outlineLevel="0" collapsed="false">
      <c r="B53" s="11" t="str">
        <f aca="false">Listes!$H$7</f>
        <v>Audit blanc</v>
      </c>
      <c r="C53" s="32" t="n">
        <f aca="false">COUNTIFS('Exemple registre'!$H$11:$H$24,"&lt;&gt;",'Exemple registre'!$C$11:$C$24,$B53)</f>
        <v>7</v>
      </c>
      <c r="D53" s="32" t="n">
        <f aca="false">COUNTIFS('Exemple registre'!$H$11:$H$24,"&lt;&gt;",'Exemple registre'!$C$11:$C$24,$B53,'Exemple registre'!$F$11:$F$24,"Majeure")</f>
        <v>3</v>
      </c>
      <c r="E53" s="32" t="n">
        <f aca="false">COUNTIFS('Exemple registre'!$H$11:$H$24,"&lt;&gt;",'Exemple registre'!$C$11:$C$24,$B53,'Exemple registre'!$Q$11:$Q$24,"&lt;&gt;Clôturée")</f>
        <v>7</v>
      </c>
    </row>
    <row r="54" customFormat="false" ht="19.5" hidden="false" customHeight="true" outlineLevel="0" collapsed="false">
      <c r="B54" s="11" t="str">
        <f aca="false">Listes!$H$8</f>
        <v>Autre</v>
      </c>
      <c r="C54" s="32" t="n">
        <f aca="false">COUNTIFS('Exemple registre'!$H$11:$H$24,"&lt;&gt;",'Exemple registre'!$C$11:$C$24,$B54)</f>
        <v>0</v>
      </c>
      <c r="D54" s="32" t="n">
        <f aca="false">COUNTIFS('Exemple registre'!$H$11:$H$24,"&lt;&gt;",'Exemple registre'!$C$11:$C$24,$B54,'Exemple registre'!$F$11:$F$24,"Majeure")</f>
        <v>0</v>
      </c>
      <c r="E54" s="32" t="n">
        <f aca="false">COUNTIFS('Exemple registre'!$H$11:$H$24,"&lt;&gt;",'Exemple registre'!$C$11:$C$24,$B54,'Exemple registre'!$Q$11:$Q$24,"&lt;&gt;Clôturée")</f>
        <v>0</v>
      </c>
    </row>
    <row r="56" customFormat="false" ht="19.5" hidden="false" customHeight="true" outlineLevel="0" collapsed="false">
      <c r="B56" s="18" t="s">
        <v>100</v>
      </c>
      <c r="C56" s="18"/>
      <c r="D56" s="18"/>
      <c r="E56" s="18"/>
      <c r="F56" s="18"/>
      <c r="G56" s="18"/>
      <c r="H56" s="18"/>
    </row>
    <row r="57" customFormat="false" ht="21.75" hidden="false" customHeight="true" outlineLevel="0" collapsed="false">
      <c r="B57" s="19" t="s">
        <v>101</v>
      </c>
      <c r="C57" s="19" t="s">
        <v>71</v>
      </c>
      <c r="D57" s="19" t="s">
        <v>102</v>
      </c>
    </row>
    <row r="58" customFormat="false" ht="19.5" hidden="false" customHeight="true" outlineLevel="0" collapsed="false">
      <c r="B58" s="11" t="s">
        <v>103</v>
      </c>
      <c r="C58" s="13" t="n">
        <f aca="false">COUNTIFS('Exemple registre'!$H$11:$H$24,"&lt;&gt;",'Exemple registre'!$L$11:$L$24,"")</f>
        <v>0</v>
      </c>
      <c r="D58" s="35" t="str">
        <f aca="false">IF(C58=0,"OK","À corriger")</f>
        <v>OK</v>
      </c>
    </row>
    <row r="59" customFormat="false" ht="19.5" hidden="false" customHeight="true" outlineLevel="0" collapsed="false">
      <c r="B59" s="11" t="s">
        <v>104</v>
      </c>
      <c r="C59" s="13" t="n">
        <f aca="false">COUNTIFS('Exemple registre'!$H$11:$H$24,"&lt;&gt;",'Exemple registre'!$I$11:$I$24,"")</f>
        <v>0</v>
      </c>
      <c r="D59" s="35" t="str">
        <f aca="false">IF(C59=0,"OK","À corriger")</f>
        <v>OK</v>
      </c>
    </row>
    <row r="60" customFormat="false" ht="19.5" hidden="false" customHeight="true" outlineLevel="0" collapsed="false">
      <c r="B60" s="11" t="s">
        <v>105</v>
      </c>
      <c r="C60" s="13" t="n">
        <f aca="false">COUNTIFS('Exemple registre'!$H$11:$H$24,"&lt;&gt;",'Exemple registre'!$F$11:$F$24,"Majeure",'Exemple registre'!$K$11:$K$24,"")</f>
        <v>0</v>
      </c>
      <c r="D60" s="35" t="str">
        <f aca="false">IF(C60=0,"OK","À corriger")</f>
        <v>OK</v>
      </c>
    </row>
    <row r="61" customFormat="false" ht="19.5" hidden="false" customHeight="true" outlineLevel="0" collapsed="false">
      <c r="B61" s="11" t="s">
        <v>106</v>
      </c>
      <c r="C61" s="13" t="n">
        <f aca="false">COUNTIFS('Exemple registre'!$H$11:$H$24,"&lt;&gt;",'Exemple registre'!$N$11:$N$24,"")</f>
        <v>0</v>
      </c>
      <c r="D61" s="35" t="str">
        <f aca="false">IF(C61=0,"OK","À corriger")</f>
        <v>OK</v>
      </c>
    </row>
    <row r="62" customFormat="false" ht="19.5" hidden="false" customHeight="true" outlineLevel="0" collapsed="false">
      <c r="B62" s="11" t="s">
        <v>107</v>
      </c>
      <c r="C62" s="13" t="n">
        <f aca="false">COUNTIFS('Exemple registre'!$H$11:$H$24,"&lt;&gt;",'Exemple registre'!$O$11:$O$24,"&lt;&gt;",'Exemple registre'!$P$11:$P$24,"")</f>
        <v>0</v>
      </c>
      <c r="D62" s="35" t="str">
        <f aca="false">IF(C62=0,"OK","À corriger")</f>
        <v>OK</v>
      </c>
    </row>
    <row r="63" customFormat="false" ht="19.5" hidden="false" customHeight="true" outlineLevel="0" collapsed="false">
      <c r="B63" s="11" t="s">
        <v>108</v>
      </c>
      <c r="C63" s="13" t="n">
        <f aca="false">COUNTIF('Exemple registre'!$G$11:$G$24,"À vérifier*")</f>
        <v>1</v>
      </c>
      <c r="D63" s="35" t="str">
        <f aca="false">IF(C63=0,"OK","À corriger")</f>
        <v>À corriger</v>
      </c>
    </row>
    <row r="65" customFormat="false" ht="43.5" hidden="false" customHeight="true" outlineLevel="0" collapsed="false">
      <c r="B65" s="36" t="s">
        <v>109</v>
      </c>
      <c r="C65" s="36"/>
      <c r="D65" s="36"/>
      <c r="E65" s="36"/>
      <c r="F65" s="36"/>
      <c r="G65" s="36"/>
      <c r="H65" s="36"/>
    </row>
  </sheetData>
  <mergeCells count="16">
    <mergeCell ref="B7:H7"/>
    <mergeCell ref="E8:H8"/>
    <mergeCell ref="E9:H9"/>
    <mergeCell ref="E10:H10"/>
    <mergeCell ref="E11:H11"/>
    <mergeCell ref="E12:H12"/>
    <mergeCell ref="E13:H13"/>
    <mergeCell ref="E14:H14"/>
    <mergeCell ref="E15:H15"/>
    <mergeCell ref="E16:H16"/>
    <mergeCell ref="E17:H17"/>
    <mergeCell ref="E18:H18"/>
    <mergeCell ref="B20:H20"/>
    <mergeCell ref="B48:H48"/>
    <mergeCell ref="B56:H56"/>
    <mergeCell ref="B65:H65"/>
  </mergeCells>
  <conditionalFormatting sqref="C16">
    <cfRule type="expression" priority="2" aboveAverage="0" equalAverage="0" bottom="0" percent="0" rank="0" text="" dxfId="0">
      <formula>$C$16&gt;0</formula>
    </cfRule>
  </conditionalFormatting>
  <conditionalFormatting sqref="D58:D63">
    <cfRule type="expression" priority="3" aboveAverage="0" equalAverage="0" bottom="0" percent="0" rank="0" text="" dxfId="0">
      <formula>$D58="À corriger"</formula>
    </cfRule>
    <cfRule type="expression" priority="4" aboveAverage="0" equalAverage="0" bottom="0" percent="0" rank="0" text="" dxfId="3">
      <formula>$D58="OK"</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47" man="true" max="16383" min="0"/>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J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56"/>
    <col collapsed="false" customWidth="true" hidden="false" outlineLevel="0" max="3" min="3" style="0" width="9"/>
    <col collapsed="false" customWidth="true" hidden="false" outlineLevel="0" max="6" min="4" style="0" width="22"/>
    <col collapsed="false" customWidth="true" hidden="false" outlineLevel="0" max="9" min="8" style="0" width="30"/>
  </cols>
  <sheetData>
    <row r="1" customFormat="false" ht="21.75" hidden="false" customHeight="true" outlineLevel="0" collapsed="false">
      <c r="A1" s="1" t="s">
        <v>169</v>
      </c>
      <c r="B1" s="2"/>
      <c r="C1" s="2"/>
      <c r="D1" s="2"/>
      <c r="E1" s="2"/>
      <c r="F1" s="2"/>
      <c r="G1" s="2"/>
      <c r="H1" s="2"/>
      <c r="I1" s="2"/>
      <c r="J1" s="2"/>
    </row>
    <row r="2" customFormat="false" ht="15" hidden="false" customHeight="false" outlineLevel="0" collapsed="false">
      <c r="A2" s="38" t="s">
        <v>170</v>
      </c>
    </row>
    <row r="3" customFormat="false" ht="43.5" hidden="false" customHeight="true" outlineLevel="0" collapsed="false">
      <c r="A3" s="19" t="s">
        <v>171</v>
      </c>
      <c r="B3" s="19" t="s">
        <v>172</v>
      </c>
      <c r="C3" s="19" t="s">
        <v>82</v>
      </c>
      <c r="D3" s="19" t="s">
        <v>173</v>
      </c>
      <c r="E3" s="19" t="s">
        <v>174</v>
      </c>
      <c r="F3" s="19" t="s">
        <v>175</v>
      </c>
      <c r="H3" s="19" t="s">
        <v>98</v>
      </c>
      <c r="I3" s="19" t="s">
        <v>61</v>
      </c>
    </row>
    <row r="4" customFormat="false" ht="23.85" hidden="false" customHeight="false" outlineLevel="0" collapsed="false">
      <c r="A4" s="25" t="n">
        <v>1</v>
      </c>
      <c r="B4" s="22" t="s">
        <v>176</v>
      </c>
      <c r="C4" s="25" t="n">
        <v>1</v>
      </c>
      <c r="D4" s="22" t="s">
        <v>177</v>
      </c>
      <c r="E4" s="22" t="s">
        <v>178</v>
      </c>
      <c r="F4" s="25" t="s">
        <v>179</v>
      </c>
      <c r="H4" s="22" t="s">
        <v>180</v>
      </c>
      <c r="I4" s="22" t="s">
        <v>162</v>
      </c>
    </row>
    <row r="5" customFormat="false" ht="15" hidden="false" customHeight="false" outlineLevel="0" collapsed="false">
      <c r="A5" s="25" t="n">
        <v>2</v>
      </c>
      <c r="B5" s="22" t="s">
        <v>181</v>
      </c>
      <c r="C5" s="25" t="n">
        <v>1</v>
      </c>
      <c r="D5" s="22" t="s">
        <v>177</v>
      </c>
      <c r="E5" s="22" t="s">
        <v>178</v>
      </c>
      <c r="F5" s="25" t="s">
        <v>182</v>
      </c>
      <c r="H5" s="22" t="s">
        <v>113</v>
      </c>
      <c r="I5" s="22" t="s">
        <v>120</v>
      </c>
    </row>
    <row r="6" customFormat="false" ht="23.85" hidden="false" customHeight="false" outlineLevel="0" collapsed="false">
      <c r="A6" s="25" t="n">
        <v>3</v>
      </c>
      <c r="B6" s="22" t="s">
        <v>183</v>
      </c>
      <c r="C6" s="25" t="n">
        <v>1</v>
      </c>
      <c r="D6" s="22" t="s">
        <v>177</v>
      </c>
      <c r="E6" s="22" t="s">
        <v>184</v>
      </c>
      <c r="F6" s="25" t="s">
        <v>182</v>
      </c>
      <c r="H6" s="22" t="s">
        <v>185</v>
      </c>
      <c r="I6" s="22" t="s">
        <v>128</v>
      </c>
    </row>
    <row r="7" customFormat="false" ht="15" hidden="false" customHeight="false" outlineLevel="0" collapsed="false">
      <c r="A7" s="25" t="n">
        <v>4</v>
      </c>
      <c r="B7" s="22" t="s">
        <v>186</v>
      </c>
      <c r="C7" s="25" t="n">
        <v>2</v>
      </c>
      <c r="D7" s="22" t="s">
        <v>187</v>
      </c>
      <c r="E7" s="22" t="s">
        <v>178</v>
      </c>
      <c r="F7" s="25" t="s">
        <v>179</v>
      </c>
      <c r="H7" s="22" t="s">
        <v>136</v>
      </c>
      <c r="I7" s="22" t="s">
        <v>188</v>
      </c>
    </row>
    <row r="8" customFormat="false" ht="15" hidden="false" customHeight="false" outlineLevel="0" collapsed="false">
      <c r="A8" s="25" t="n">
        <v>5</v>
      </c>
      <c r="B8" s="22" t="s">
        <v>189</v>
      </c>
      <c r="C8" s="25" t="n">
        <v>2</v>
      </c>
      <c r="D8" s="22" t="s">
        <v>187</v>
      </c>
      <c r="E8" s="22" t="s">
        <v>178</v>
      </c>
      <c r="F8" s="25" t="s">
        <v>179</v>
      </c>
      <c r="H8" s="22" t="s">
        <v>190</v>
      </c>
      <c r="I8" s="22" t="s">
        <v>135</v>
      </c>
    </row>
    <row r="9" customFormat="false" ht="15" hidden="false" customHeight="false" outlineLevel="0" collapsed="false">
      <c r="A9" s="25" t="n">
        <v>6</v>
      </c>
      <c r="B9" s="22" t="s">
        <v>191</v>
      </c>
      <c r="C9" s="25" t="n">
        <v>2</v>
      </c>
      <c r="D9" s="22" t="s">
        <v>187</v>
      </c>
      <c r="E9" s="22" t="s">
        <v>178</v>
      </c>
      <c r="F9" s="25" t="s">
        <v>179</v>
      </c>
    </row>
    <row r="10" customFormat="false" ht="15" hidden="false" customHeight="false" outlineLevel="0" collapsed="false">
      <c r="A10" s="25" t="n">
        <v>7</v>
      </c>
      <c r="B10" s="22" t="s">
        <v>192</v>
      </c>
      <c r="C10" s="25" t="n">
        <v>2</v>
      </c>
      <c r="D10" s="22" t="s">
        <v>187</v>
      </c>
      <c r="E10" s="22" t="s">
        <v>193</v>
      </c>
      <c r="F10" s="25" t="s">
        <v>179</v>
      </c>
    </row>
    <row r="11" customFormat="false" ht="15" hidden="false" customHeight="false" outlineLevel="0" collapsed="false">
      <c r="A11" s="25" t="n">
        <v>8</v>
      </c>
      <c r="B11" s="22" t="s">
        <v>194</v>
      </c>
      <c r="C11" s="25" t="n">
        <v>2</v>
      </c>
      <c r="D11" s="22" t="s">
        <v>177</v>
      </c>
      <c r="E11" s="22" t="s">
        <v>178</v>
      </c>
      <c r="F11" s="25" t="s">
        <v>179</v>
      </c>
    </row>
    <row r="12" customFormat="false" ht="15" hidden="false" customHeight="false" outlineLevel="0" collapsed="false">
      <c r="A12" s="25" t="n">
        <v>9</v>
      </c>
      <c r="B12" s="22" t="s">
        <v>195</v>
      </c>
      <c r="C12" s="25" t="n">
        <v>3</v>
      </c>
      <c r="D12" s="22" t="s">
        <v>177</v>
      </c>
      <c r="E12" s="22" t="s">
        <v>178</v>
      </c>
      <c r="F12" s="25" t="s">
        <v>179</v>
      </c>
    </row>
    <row r="13" customFormat="false" ht="15" hidden="false" customHeight="false" outlineLevel="0" collapsed="false">
      <c r="A13" s="25" t="n">
        <v>10</v>
      </c>
      <c r="B13" s="22" t="s">
        <v>196</v>
      </c>
      <c r="C13" s="25" t="n">
        <v>3</v>
      </c>
      <c r="D13" s="22" t="s">
        <v>187</v>
      </c>
      <c r="E13" s="22" t="s">
        <v>178</v>
      </c>
      <c r="F13" s="25" t="s">
        <v>179</v>
      </c>
    </row>
    <row r="14" customFormat="false" ht="15" hidden="false" customHeight="false" outlineLevel="0" collapsed="false">
      <c r="A14" s="25" t="n">
        <v>11</v>
      </c>
      <c r="B14" s="22" t="s">
        <v>197</v>
      </c>
      <c r="C14" s="25" t="n">
        <v>3</v>
      </c>
      <c r="D14" s="22" t="s">
        <v>187</v>
      </c>
      <c r="E14" s="22" t="s">
        <v>178</v>
      </c>
      <c r="F14" s="25" t="s">
        <v>182</v>
      </c>
    </row>
    <row r="15" customFormat="false" ht="23.85" hidden="false" customHeight="false" outlineLevel="0" collapsed="false">
      <c r="A15" s="25" t="n">
        <v>12</v>
      </c>
      <c r="B15" s="22" t="s">
        <v>198</v>
      </c>
      <c r="C15" s="25" t="n">
        <v>3</v>
      </c>
      <c r="D15" s="22" t="s">
        <v>177</v>
      </c>
      <c r="E15" s="22" t="s">
        <v>178</v>
      </c>
      <c r="F15" s="25" t="s">
        <v>179</v>
      </c>
    </row>
    <row r="16" customFormat="false" ht="15" hidden="false" customHeight="false" outlineLevel="0" collapsed="false">
      <c r="A16" s="25" t="n">
        <v>13</v>
      </c>
      <c r="B16" s="22" t="s">
        <v>199</v>
      </c>
      <c r="C16" s="25" t="n">
        <v>3</v>
      </c>
      <c r="D16" s="22" t="s">
        <v>177</v>
      </c>
      <c r="E16" s="22" t="s">
        <v>193</v>
      </c>
      <c r="F16" s="25" t="s">
        <v>182</v>
      </c>
    </row>
    <row r="17" customFormat="false" ht="15" hidden="false" customHeight="false" outlineLevel="0" collapsed="false">
      <c r="A17" s="25" t="n">
        <v>14</v>
      </c>
      <c r="B17" s="22" t="s">
        <v>200</v>
      </c>
      <c r="C17" s="25" t="n">
        <v>3</v>
      </c>
      <c r="D17" s="22" t="s">
        <v>187</v>
      </c>
      <c r="E17" s="22" t="s">
        <v>201</v>
      </c>
      <c r="F17" s="25" t="s">
        <v>182</v>
      </c>
    </row>
    <row r="18" customFormat="false" ht="15" hidden="false" customHeight="false" outlineLevel="0" collapsed="false">
      <c r="A18" s="25" t="n">
        <v>15</v>
      </c>
      <c r="B18" s="22" t="s">
        <v>202</v>
      </c>
      <c r="C18" s="25" t="n">
        <v>3</v>
      </c>
      <c r="D18" s="22" t="s">
        <v>187</v>
      </c>
      <c r="E18" s="22" t="s">
        <v>201</v>
      </c>
      <c r="F18" s="25" t="s">
        <v>179</v>
      </c>
    </row>
    <row r="19" customFormat="false" ht="15" hidden="false" customHeight="false" outlineLevel="0" collapsed="false">
      <c r="A19" s="25" t="n">
        <v>16</v>
      </c>
      <c r="B19" s="22" t="s">
        <v>203</v>
      </c>
      <c r="C19" s="25" t="n">
        <v>3</v>
      </c>
      <c r="D19" s="22" t="s">
        <v>187</v>
      </c>
      <c r="E19" s="22" t="s">
        <v>184</v>
      </c>
      <c r="F19" s="25" t="s">
        <v>179</v>
      </c>
    </row>
    <row r="20" customFormat="false" ht="15" hidden="false" customHeight="false" outlineLevel="0" collapsed="false">
      <c r="A20" s="25" t="n">
        <v>17</v>
      </c>
      <c r="B20" s="22" t="s">
        <v>204</v>
      </c>
      <c r="C20" s="25" t="n">
        <v>4</v>
      </c>
      <c r="D20" s="22" t="s">
        <v>177</v>
      </c>
      <c r="E20" s="22" t="s">
        <v>178</v>
      </c>
      <c r="F20" s="25" t="s">
        <v>179</v>
      </c>
    </row>
    <row r="21" customFormat="false" ht="15" hidden="false" customHeight="false" outlineLevel="0" collapsed="false">
      <c r="A21" s="25" t="n">
        <v>18</v>
      </c>
      <c r="B21" s="22" t="s">
        <v>205</v>
      </c>
      <c r="C21" s="25" t="n">
        <v>4</v>
      </c>
      <c r="D21" s="22" t="s">
        <v>177</v>
      </c>
      <c r="E21" s="22" t="s">
        <v>178</v>
      </c>
      <c r="F21" s="25" t="s">
        <v>179</v>
      </c>
    </row>
    <row r="22" customFormat="false" ht="23.85" hidden="false" customHeight="false" outlineLevel="0" collapsed="false">
      <c r="A22" s="25" t="n">
        <v>19</v>
      </c>
      <c r="B22" s="22" t="s">
        <v>206</v>
      </c>
      <c r="C22" s="25" t="n">
        <v>4</v>
      </c>
      <c r="D22" s="22" t="s">
        <v>177</v>
      </c>
      <c r="E22" s="22" t="s">
        <v>178</v>
      </c>
      <c r="F22" s="25" t="s">
        <v>182</v>
      </c>
    </row>
    <row r="23" customFormat="false" ht="15" hidden="false" customHeight="false" outlineLevel="0" collapsed="false">
      <c r="A23" s="25" t="n">
        <v>20</v>
      </c>
      <c r="B23" s="22" t="s">
        <v>207</v>
      </c>
      <c r="C23" s="25" t="n">
        <v>4</v>
      </c>
      <c r="D23" s="22" t="s">
        <v>187</v>
      </c>
      <c r="E23" s="22" t="s">
        <v>201</v>
      </c>
      <c r="F23" s="25" t="s">
        <v>179</v>
      </c>
    </row>
    <row r="24" customFormat="false" ht="15" hidden="false" customHeight="false" outlineLevel="0" collapsed="false">
      <c r="A24" s="25" t="n">
        <v>21</v>
      </c>
      <c r="B24" s="22" t="s">
        <v>208</v>
      </c>
      <c r="C24" s="25" t="n">
        <v>5</v>
      </c>
      <c r="D24" s="22" t="s">
        <v>187</v>
      </c>
      <c r="E24" s="22" t="s">
        <v>178</v>
      </c>
      <c r="F24" s="25" t="s">
        <v>179</v>
      </c>
    </row>
    <row r="25" customFormat="false" ht="15" hidden="false" customHeight="false" outlineLevel="0" collapsed="false">
      <c r="A25" s="25" t="n">
        <v>22</v>
      </c>
      <c r="B25" s="22" t="s">
        <v>209</v>
      </c>
      <c r="C25" s="25" t="n">
        <v>5</v>
      </c>
      <c r="D25" s="22" t="s">
        <v>187</v>
      </c>
      <c r="E25" s="22" t="s">
        <v>178</v>
      </c>
      <c r="F25" s="25" t="s">
        <v>182</v>
      </c>
    </row>
    <row r="26" customFormat="false" ht="15" hidden="false" customHeight="false" outlineLevel="0" collapsed="false">
      <c r="A26" s="25" t="n">
        <v>23</v>
      </c>
      <c r="B26" s="22" t="s">
        <v>210</v>
      </c>
      <c r="C26" s="25" t="n">
        <v>6</v>
      </c>
      <c r="D26" s="22" t="s">
        <v>177</v>
      </c>
      <c r="E26" s="22" t="s">
        <v>178</v>
      </c>
      <c r="F26" s="25" t="s">
        <v>179</v>
      </c>
    </row>
    <row r="27" customFormat="false" ht="15" hidden="false" customHeight="false" outlineLevel="0" collapsed="false">
      <c r="A27" s="25" t="n">
        <v>24</v>
      </c>
      <c r="B27" s="22" t="s">
        <v>211</v>
      </c>
      <c r="C27" s="25" t="n">
        <v>6</v>
      </c>
      <c r="D27" s="22" t="s">
        <v>177</v>
      </c>
      <c r="E27" s="22" t="s">
        <v>178</v>
      </c>
      <c r="F27" s="25" t="s">
        <v>182</v>
      </c>
    </row>
    <row r="28" customFormat="false" ht="15" hidden="false" customHeight="false" outlineLevel="0" collapsed="false">
      <c r="A28" s="25" t="n">
        <v>25</v>
      </c>
      <c r="B28" s="22" t="s">
        <v>212</v>
      </c>
      <c r="C28" s="25" t="n">
        <v>6</v>
      </c>
      <c r="D28" s="22" t="s">
        <v>177</v>
      </c>
      <c r="E28" s="22" t="s">
        <v>178</v>
      </c>
      <c r="F28" s="25" t="s">
        <v>182</v>
      </c>
    </row>
    <row r="29" customFormat="false" ht="15" hidden="false" customHeight="false" outlineLevel="0" collapsed="false">
      <c r="A29" s="25" t="n">
        <v>26</v>
      </c>
      <c r="B29" s="22" t="s">
        <v>213</v>
      </c>
      <c r="C29" s="25" t="n">
        <v>6</v>
      </c>
      <c r="D29" s="22" t="s">
        <v>187</v>
      </c>
      <c r="E29" s="22" t="s">
        <v>178</v>
      </c>
      <c r="F29" s="25" t="s">
        <v>182</v>
      </c>
    </row>
    <row r="30" customFormat="false" ht="15" hidden="false" customHeight="false" outlineLevel="0" collapsed="false">
      <c r="A30" s="25" t="n">
        <v>27</v>
      </c>
      <c r="B30" s="22" t="s">
        <v>214</v>
      </c>
      <c r="C30" s="25" t="n">
        <v>6</v>
      </c>
      <c r="D30" s="22" t="s">
        <v>187</v>
      </c>
      <c r="E30" s="22" t="s">
        <v>178</v>
      </c>
      <c r="F30" s="25" t="s">
        <v>179</v>
      </c>
    </row>
    <row r="31" customFormat="false" ht="15" hidden="false" customHeight="false" outlineLevel="0" collapsed="false">
      <c r="A31" s="25" t="n">
        <v>28</v>
      </c>
      <c r="B31" s="22" t="s">
        <v>215</v>
      </c>
      <c r="C31" s="25" t="n">
        <v>6</v>
      </c>
      <c r="D31" s="22" t="s">
        <v>177</v>
      </c>
      <c r="E31" s="22" t="s">
        <v>193</v>
      </c>
      <c r="F31" s="25" t="s">
        <v>179</v>
      </c>
    </row>
    <row r="32" customFormat="false" ht="15" hidden="false" customHeight="false" outlineLevel="0" collapsed="false">
      <c r="A32" s="25" t="n">
        <v>29</v>
      </c>
      <c r="B32" s="22" t="s">
        <v>216</v>
      </c>
      <c r="C32" s="25" t="n">
        <v>6</v>
      </c>
      <c r="D32" s="22" t="s">
        <v>187</v>
      </c>
      <c r="E32" s="22" t="s">
        <v>201</v>
      </c>
      <c r="F32" s="25" t="s">
        <v>179</v>
      </c>
    </row>
    <row r="33" customFormat="false" ht="15" hidden="false" customHeight="false" outlineLevel="0" collapsed="false">
      <c r="A33" s="25" t="n">
        <v>30</v>
      </c>
      <c r="B33" s="22" t="s">
        <v>217</v>
      </c>
      <c r="C33" s="25" t="n">
        <v>7</v>
      </c>
      <c r="D33" s="22" t="s">
        <v>177</v>
      </c>
      <c r="E33" s="22" t="s">
        <v>178</v>
      </c>
      <c r="F33" s="25" t="s">
        <v>179</v>
      </c>
    </row>
    <row r="34" customFormat="false" ht="15" hidden="false" customHeight="false" outlineLevel="0" collapsed="false">
      <c r="A34" s="25" t="n">
        <v>31</v>
      </c>
      <c r="B34" s="22" t="s">
        <v>218</v>
      </c>
      <c r="C34" s="25" t="n">
        <v>7</v>
      </c>
      <c r="D34" s="22" t="s">
        <v>187</v>
      </c>
      <c r="E34" s="22" t="s">
        <v>178</v>
      </c>
      <c r="F34" s="25" t="s">
        <v>179</v>
      </c>
    </row>
    <row r="35" customFormat="false" ht="15" hidden="false" customHeight="false" outlineLevel="0" collapsed="false">
      <c r="A35" s="25" t="n">
        <v>32</v>
      </c>
      <c r="B35" s="22" t="s">
        <v>219</v>
      </c>
      <c r="C35" s="25" t="n">
        <v>7</v>
      </c>
      <c r="D35" s="22" t="s">
        <v>187</v>
      </c>
      <c r="E35" s="22" t="s">
        <v>178</v>
      </c>
      <c r="F35" s="25" t="s">
        <v>182</v>
      </c>
    </row>
    <row r="36" customFormat="false" ht="15" hidden="false" customHeight="false" outlineLevel="0" collapsed="false">
      <c r="A36" s="25" t="n">
        <v>33</v>
      </c>
      <c r="B36" s="22" t="s">
        <v>220</v>
      </c>
      <c r="C36" s="25" t="n">
        <v>7</v>
      </c>
      <c r="D36" s="22" t="s">
        <v>177</v>
      </c>
      <c r="E36" s="22" t="s">
        <v>201</v>
      </c>
      <c r="F36" s="25" t="s">
        <v>179</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2026-10-22T10:36:55Z</dcterms:created>
  <dc:creator>openpyxl</dc:creator>
  <dc:description/>
  <dc:language>en-US</dc:language>
  <cp:lastModifiedBy/>
  <dcterms:modified xsi:type="dcterms:W3CDTF">2026-10-22T12:36:57Z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