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Registre" sheetId="2" state="visible" r:id="rId4"/>
    <sheet name="Bilan" sheetId="3" state="visible" r:id="rId5"/>
    <sheet name="Exemple registre" sheetId="4" state="visible" r:id="rId6"/>
    <sheet name="Exemple bilan" sheetId="5" state="visible" r:id="rId7"/>
    <sheet name="Listes" sheetId="6" state="visible" r:id="rId8"/>
  </sheets>
  <definedNames>
    <definedName function="false" hidden="false" localSheetId="3" name="_xlnm.Print_Titles" vbProcedure="false">'Exemple registre'!$11:$11</definedName>
    <definedName function="false" hidden="false" localSheetId="1" name="_xlnm.Print_Titles" vbProcedure="false">Registre!$11:$11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<sst xmlns="http://schemas.openxmlformats.org/spreadsheetml/2006/main" count="286" uniqueCount="138">
  <si>
    <t xml:space="preserve">K-li-T · Modèle ISO 9001:2026 · Paragraphe 10.1</t>
  </si>
  <si>
    <t xml:space="preserve">Registre des améliorations et bilan pour la revue de direction</t>
  </si>
  <si>
    <t xml:space="preserve">Ce classeur tient la liste unique d’opportunités d’amélioration que le paragraphe 10.1 appelle sans l’imposer sous cette forme : chaque idée est inscrite, triée par bénéfice et effort, confiée à un responsable avec une échéance, suivie jusqu’à l’effet constaté, puis résumée en une page pour la revue de direction (9.3.2 et 9.3.3).</t>
  </si>
  <si>
    <t xml:space="preserve">Mode d’emploi</t>
  </si>
  <si>
    <t xml:space="preserve">1.  Inscrire. Une ligne par opportunité : date, source (audit, réclamation, indicateur, idée du personnel, risque, revue), description en une phrase. Répondez à chaque idée du personnel, même pour dire non.</t>
  </si>
  <si>
    <t xml:space="preserve">2.  Trier. Choisissez le bénéfice attendu (élevé ou faible) et l’effort (faible, moyen, élevé) : la priorité se calcule. Un effort moyen ou élevé avec un bénéfice élevé devient un projet à planifier ; un bénéfice faible avec un effort élevé est à abandonner ou à justifier.</t>
  </si>
  <si>
    <t xml:space="preserve">3.  Décider. Nommez un responsable, une échéance et, dès le départ, un critère de constat mesurable (« les reprises de réglage passent de six à deux par semaine »). Limitez-vous à trois chantiers en même temps.</t>
  </si>
  <si>
    <t xml:space="preserve">4.  Mettre à jour. Un point de quinze minutes par mois suffit pour changer les statuts et noter les effets.</t>
  </si>
  <si>
    <t xml:space="preserve">5.  Présenter. L’onglet « Bilan » compte les opportunités par statut et par source, croise bénéfice et effort, et prévoit l’espace pour les effets chiffrés et les décisions demandées. Portez-le au dossier de la revue de direction.</t>
  </si>
  <si>
    <t xml:space="preserve">Ce que la norme demande et ce qu’elle ne demande pas</t>
  </si>
  <si>
    <t xml:space="preserve">Elle demande d’améliorer en continu la pertinence, l’adéquation et l’efficacité du système, en tenant compte des résultats de l’analyse, de l’évaluation et de la revue de direction, pour déterminer les opportunités. Elle ne demande ni méthode particulière (Lean, Kaizen ou autre), ni nombre d’améliorations, ni registre : cette liste suivie est le moyen le plus simple de le démontrer. Le tri par bénéfice et effort est un repère de K-li-T.</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</si>
  <si>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</si>
  <si>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</si>
  <si>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</si>
  <si>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</si>
  <si>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</si>
  <si>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Registre : 40 lignes avec priorité et retard calculés, listes déroulantes pour la source, le bénéfice, l’effort et le statut.</t>
  </si>
  <si>
    <t xml:space="preserve">•  Bilan : statuts, sources, croisement bénéfice et effort, espace pour les effets et les décisions.</t>
  </si>
  <si>
    <t xml:space="preserve">•  Exemple registre : quatorze opportunités d’un atelier d’usinage : neuf réalisées (dont six avec effet noté), trois en cours, deux abandonnées.</t>
  </si>
  <si>
    <t xml:space="preserve">•  Exemple bilan : le bilan présenté à la revue de direction d’octobre 2026.</t>
  </si>
  <si>
    <t xml:space="preserve">•  Listes : les listes déroulantes, modifiables.</t>
  </si>
  <si>
    <t xml:space="preserve">Pour aller plus loin</t>
  </si>
  <si>
    <t xml:space="preserve">L’article qui accompagne ce modèle : k-li-t.com/amelioration-continue-iso-9001/</t>
  </si>
  <si>
    <t xml:space="preserve">Ce modèle s’appuie sur le texte de l’EN ISO 9001:2026 (septembre 2026), reformulé avec nos propres mots. Seul le texte officiel fait foi. Les exemples sont fictifs : ils montrent le niveau de précision utile, ils ne sont pas à recopier.</t>
  </si>
  <si>
    <t xml:space="preserve">Registre des améliorations</t>
  </si>
  <si>
    <t xml:space="preserve">Une liste unique, alimentée par vos audits, réclamations, indicateurs, idées du personnel, risques et opportunités, revues de direction. Triez par bénéfice et effort, fixez un critère de constat dès le départ, notez l’effet une fois l’amélioration réalisée.</t>
  </si>
  <si>
    <t xml:space="preserve">Date de référence</t>
  </si>
  <si>
    <t xml:space="preserve">En blanc : date du jour. Dans l’exemple : date fixée au 21/10/2026.</t>
  </si>
  <si>
    <t xml:space="preserve">Opportunités inscrites</t>
  </si>
  <si>
    <t xml:space="preserve">Chantiers en cours</t>
  </si>
  <si>
    <t xml:space="preserve">Échéances dépassées</t>
  </si>
  <si>
    <t xml:space="preserve">Réalisées sans effet noté</t>
  </si>
  <si>
    <t xml:space="preserve">Repère K-li-T : au plus trois chantiers en même temps pour une petite équipe.</t>
  </si>
  <si>
    <t xml:space="preserve">1. L’opportunité</t>
  </si>
  <si>
    <t xml:space="preserve">2. Tri par bénéfice et effort</t>
  </si>
  <si>
    <t xml:space="preserve">3. Qui, quand, comment constater</t>
  </si>
  <si>
    <t xml:space="preserve">4. Suivi et effet</t>
  </si>
  <si>
    <t xml:space="preserve">N°</t>
  </si>
  <si>
    <t xml:space="preserve">Date</t>
  </si>
  <si>
    <t xml:space="preserve">Source</t>
  </si>
  <si>
    <t xml:space="preserve">Description de l’amélioration</t>
  </si>
  <si>
    <t xml:space="preserve">Bénéfice attendu</t>
  </si>
  <si>
    <t xml:space="preserve">Effort</t>
  </si>
  <si>
    <t xml:space="preserve">Priorité</t>
  </si>
  <si>
    <t xml:space="preserve">Responsable</t>
  </si>
  <si>
    <t xml:space="preserve">Échéance</t>
  </si>
  <si>
    <t xml:space="preserve">Critère de constat (fixé dès le départ)</t>
  </si>
  <si>
    <t xml:space="preserve">Statut</t>
  </si>
  <si>
    <t xml:space="preserve">Effet constaté ou motif d’abandon</t>
  </si>
  <si>
    <t xml:space="preserve">Retard</t>
  </si>
  <si>
    <t xml:space="preserve">K-li-T · Modèle ISO 9001:2026 · Paragraphes 10.1, 9.3.2 et 9.3.3</t>
  </si>
  <si>
    <t xml:space="preserve">Bilan des améliorations pour la revue de direction</t>
  </si>
  <si>
    <t xml:space="preserve">Une page : combien d’opportunités, réalisées, en cours, abandonnées, quelles sources, quels effets, quelles décisions demander. Les chiffres se calculent à partir du registre.</t>
  </si>
  <si>
    <t xml:space="preserve">Période du bilan : du</t>
  </si>
  <si>
    <t xml:space="preserve">Laissez vide pour compter tout le registre.</t>
  </si>
  <si>
    <t xml:space="preserve">au</t>
  </si>
  <si>
    <t xml:space="preserve">1. Où en sont les opportunités</t>
  </si>
  <si>
    <t xml:space="preserve">Nombre</t>
  </si>
  <si>
    <t xml:space="preserve">Part</t>
  </si>
  <si>
    <t xml:space="preserve">Détail</t>
  </si>
  <si>
    <t xml:space="preserve">Opportunités recensées</t>
  </si>
  <si>
    <t xml:space="preserve">Réalisées</t>
  </si>
  <si>
    <t xml:space="preserve">En cours</t>
  </si>
  <si>
    <t xml:space="preserve">Retenues, pas encore lancées</t>
  </si>
  <si>
    <t xml:space="preserve">À trier</t>
  </si>
  <si>
    <t xml:space="preserve">Abandonnées</t>
  </si>
  <si>
    <t xml:space="preserve">2. Les sources les plus fécondes</t>
  </si>
  <si>
    <t xml:space="preserve">Opportunités</t>
  </si>
  <si>
    <t xml:space="preserve">Audit interne</t>
  </si>
  <si>
    <t xml:space="preserve">Réclamation ou satisfaction</t>
  </si>
  <si>
    <t xml:space="preserve">Indicateur ou analyse de données</t>
  </si>
  <si>
    <t xml:space="preserve">Idée du personnel</t>
  </si>
  <si>
    <t xml:space="preserve">Risque ou opportunité</t>
  </si>
  <si>
    <t xml:space="preserve">Revue de direction</t>
  </si>
  <si>
    <t xml:space="preserve">Autre</t>
  </si>
  <si>
    <t xml:space="preserve">3. Tri par bénéfice et effort (opportunités non abandonnées ni réalisées)</t>
  </si>
  <si>
    <t xml:space="preserve">Bénéfice \ effort</t>
  </si>
  <si>
    <t xml:space="preserve">Faible</t>
  </si>
  <si>
    <t xml:space="preserve">Moyen</t>
  </si>
  <si>
    <t xml:space="preserve">Élevé</t>
  </si>
  <si>
    <t xml:space="preserve">Bénéfice élevé</t>
  </si>
  <si>
    <t xml:space="preserve">Bénéfice faible</t>
  </si>
  <si>
    <t xml:space="preserve">4. À présenter à la direction</t>
  </si>
  <si>
    <t xml:space="preserve">Effets chiffrés à citer (deux ou trois)</t>
  </si>
  <si>
    <t xml:space="preserve">Décisions demandées (priorités, temps, budget)</t>
  </si>
  <si>
    <t xml:space="preserve">Registre des améliorations (exemple fictif)</t>
  </si>
  <si>
    <t xml:space="preserve">Quatorze opportunités tenues pendant un an par un fabricant de pièces usinées d’une quarantaine de personnes : neuf réalisées (effet constaté pour six), trois en cours, deux abandonnées.</t>
  </si>
  <si>
    <t xml:space="preserve">Fiche de réglage photographiée et plastifiée au poste de tournage</t>
  </si>
  <si>
    <t xml:space="preserve">Responsable méthodes</t>
  </si>
  <si>
    <t xml:space="preserve">Reprises de réglage par semaine</t>
  </si>
  <si>
    <t xml:space="preserve">Réalisée</t>
  </si>
  <si>
    <t xml:space="preserve">Reprises de réglage ramenées de 6 à 2 par semaine après deux mois</t>
  </si>
  <si>
    <t xml:space="preserve">Modèle de message de confirmation de commande avec les points de la revue de contrat</t>
  </si>
  <si>
    <t xml:space="preserve">Commercial</t>
  </si>
  <si>
    <t xml:space="preserve">Part des commandes confirmées sous 48 heures</t>
  </si>
  <si>
    <t xml:space="preserve">Confirmations sous 48 heures : de 70 % à 95 % des commandes en trois mois</t>
  </si>
  <si>
    <t xml:space="preserve">Étuis numérotés et rangement dédié pour les micromètres</t>
  </si>
  <si>
    <t xml:space="preserve">Responsable qualité</t>
  </si>
  <si>
    <t xml:space="preserve">Moyens introuvables à l’inventaire</t>
  </si>
  <si>
    <t xml:space="preserve">Plus aucun moyen introuvable à l’inventaire des douze moyens de mesure</t>
  </si>
  <si>
    <t xml:space="preserve">Kit de bridage standard pour la famille des supports</t>
  </si>
  <si>
    <t xml:space="preserve">Responsable de production</t>
  </si>
  <si>
    <t xml:space="preserve">Durée du changement de série</t>
  </si>
  <si>
    <t xml:space="preserve">Changement de série ramené de 55 à 35 minutes</t>
  </si>
  <si>
    <t xml:space="preserve">Gabarit passe / ne passe pas pour la cote critique du support</t>
  </si>
  <si>
    <t xml:space="preserve">Responsable du contrôle</t>
  </si>
  <si>
    <t xml:space="preserve">Durée du contrôle d’une pièce</t>
  </si>
  <si>
    <t xml:space="preserve">Contrôle d’une pièce ramené de 4 à 2 minutes</t>
  </si>
  <si>
    <t xml:space="preserve">Chariot d’outils par machine pour supprimer les allers-retours au magasin</t>
  </si>
  <si>
    <t xml:space="preserve">Temps de préparation d’une série</t>
  </si>
  <si>
    <t xml:space="preserve">Préparation d’une série réduite de dix minutes en moyenne</t>
  </si>
  <si>
    <t xml:space="preserve">Retour mensuel de notes aux deux fournisseurs principaux</t>
  </si>
  <si>
    <t xml:space="preserve">Responsable achats</t>
  </si>
  <si>
    <t xml:space="preserve">Livraisons à l’heure du fournisseur</t>
  </si>
  <si>
    <t xml:space="preserve">Affichage des lots à contrôler en priorité au poste de contrôle final</t>
  </si>
  <si>
    <t xml:space="preserve">Délai de contrôle final</t>
  </si>
  <si>
    <t xml:space="preserve">Étiquettes de couleur sur les bacs de pièces en attente de décision</t>
  </si>
  <si>
    <t xml:space="preserve">Pièces sans statut lors de la ronde hebdomadaire</t>
  </si>
  <si>
    <t xml:space="preserve">Projet : revoir la planification des deux produits à gammes longues</t>
  </si>
  <si>
    <t xml:space="preserve">Taux de livraison à l’heure (cible 95 %)</t>
  </si>
  <si>
    <t xml:space="preserve">Point hebdomadaire de livraison de 15 minutes avec les deux plus gros clients</t>
  </si>
  <si>
    <t xml:space="preserve">Note « dates promises » de la prochaine enquête (3,4 aujourd’hui)</t>
  </si>
  <si>
    <t xml:space="preserve">Appliquer la règle d’alerte de 24 heures en cas de retard</t>
  </si>
  <si>
    <t xml:space="preserve">Note « information à temps » de la prochaine enquête (3,3 aujourd’hui)</t>
  </si>
  <si>
    <t xml:space="preserve">Armoire motorisée de rangement des outils</t>
  </si>
  <si>
    <t xml:space="preserve">Abandonnée</t>
  </si>
  <si>
    <t xml:space="preserve">Coût jugé disproportionné au bénéfice</t>
  </si>
  <si>
    <t xml:space="preserve">Capteurs de comptage sur toutes les machines</t>
  </si>
  <si>
    <t xml:space="preserve">Dirigeant</t>
  </si>
  <si>
    <t xml:space="preserve">Bilan des améliorations pour la revue de direction (exemple fictif)</t>
  </si>
  <si>
    <t xml:space="preserve">Le bilan présenté à la revue de direction d’octobre 2026, calculé à partir de l’exemple de registre.</t>
  </si>
  <si>
    <t xml:space="preserve">Confirmations de commande sous 48 heures : de 70 % à 95 % en trois mois</t>
  </si>
  <si>
    <t xml:space="preserve">Réserver une demi-journée par mois au responsable méthodes pour les améliorations de l’atelier</t>
  </si>
  <si>
    <t xml:space="preserve">Retenir deux chantiers pour 2027 : planification des gammes longues et tenue des cotes</t>
  </si>
  <si>
    <t xml:space="preserve">K-li-T · Listes déroulantes (modifiables)</t>
  </si>
  <si>
    <t xml:space="preserve">Ces listes alimentent les menus déroulants des autres onglets. Vous pouvez en modifier le contenu.</t>
  </si>
  <si>
    <t xml:space="preserve">Bénéfice</t>
  </si>
  <si>
    <t xml:space="preserve">Retenue</t>
  </si>
</sst>
</file>

<file path=xl/styles.xml><?xml version="1.0" encoding="utf-8"?>
<styleSheet xmlns="http://schemas.openxmlformats.org/spreadsheetml/2006/main">
  <numFmts count="4">
    <numFmt numFmtId="164" formatCode="General"/>
    <numFmt numFmtId="165" formatCode="dd/mm/yyyy"/>
    <numFmt numFmtId="166" formatCode="General"/>
    <numFmt numFmtId="167" formatCode="0%"/>
  </numFmts>
  <fonts count="12">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s>
  <fills count="8">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1A1816"/>
        <bgColor rgb="FF000000"/>
      </patternFill>
    </fill>
    <fill>
      <patternFill patternType="solid">
        <fgColor rgb="FF5F5850"/>
        <bgColor rgb="FF333333"/>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6" fontId="10" fillId="4" borderId="2" xfId="0" applyFont="true" applyBorder="true" applyAlignment="true" applyProtection="false">
      <alignment horizontal="center" vertical="top" textRotation="0" wrapText="true" indent="0" shrinkToFit="false"/>
      <protection locked="true" hidden="false"/>
    </xf>
    <xf numFmtId="164" fontId="11" fillId="6" borderId="2" xfId="0" applyFont="true" applyBorder="true" applyAlignment="true" applyProtection="false">
      <alignment horizontal="center" vertical="center" textRotation="0" wrapText="false" indent="0" shrinkToFit="false"/>
      <protection locked="true" hidden="false"/>
    </xf>
    <xf numFmtId="164" fontId="11" fillId="7" borderId="2" xfId="0" applyFont="true" applyBorder="true" applyAlignment="true" applyProtection="false">
      <alignment horizontal="center" vertical="center" textRotation="0" wrapText="fals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5" fontId="6" fillId="3"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7" fontId="6" fillId="4"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left" vertical="top" textRotation="0" wrapText="true" indent="0" shrinkToFit="false"/>
      <protection locked="true" hidden="false"/>
    </xf>
    <xf numFmtId="166" fontId="6" fillId="4" borderId="2" xfId="0" applyFont="true" applyBorder="true" applyAlignment="true" applyProtection="false">
      <alignment horizontal="center" vertical="top" textRotation="0" wrapText="true" indent="0" shrinkToFit="false"/>
      <protection locked="true" hidden="false"/>
    </xf>
    <xf numFmtId="165" fontId="10" fillId="3" borderId="2" xfId="0" applyFont="true" applyBorder="tru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color rgb="FF1A1816"/>
      </font>
      <fill>
        <patternFill>
          <bgColor rgb="FFDCF1E9"/>
        </patternFill>
      </fill>
    </dxf>
    <dxf>
      <font>
        <name val="Arial"/>
        <charset val="1"/>
        <family val="0"/>
        <color rgb="FF1A1816"/>
      </font>
      <fill>
        <patternFill>
          <bgColor rgb="FFFDEFC8"/>
        </patternFill>
      </fill>
    </dxf>
    <dxf>
      <font>
        <name val="Arial"/>
        <charset val="1"/>
        <family val="0"/>
        <b val="1"/>
        <color rgb="FFB83E24"/>
      </font>
      <fill>
        <patternFill>
          <bgColor rgb="FFFBE6D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EFC8"/>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FBFAF7"/>
      <rgbColor rgb="FFCCFFCC"/>
      <rgbColor rgb="FFFBE6DF"/>
      <rgbColor rgb="FF99CCFF"/>
      <rgbColor rgb="FFFF99CC"/>
      <rgbColor rgb="FFCC99FF"/>
      <rgbColor rgb="FFFFCC99"/>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43.5" hidden="false" customHeight="true" outlineLevel="0" collapsed="false">
      <c r="B5" s="4" t="s">
        <v>2</v>
      </c>
    </row>
    <row r="7" customFormat="false" ht="19.5" hidden="false" customHeight="true" outlineLevel="0" collapsed="false">
      <c r="B7" s="5" t="s">
        <v>3</v>
      </c>
    </row>
    <row r="8" customFormat="false" ht="30" hidden="false" customHeight="true" outlineLevel="0" collapsed="false">
      <c r="B8" s="4" t="s">
        <v>4</v>
      </c>
    </row>
    <row r="9" customFormat="false" ht="43.5" hidden="false" customHeight="true" outlineLevel="0" collapsed="false">
      <c r="B9" s="4" t="s">
        <v>5</v>
      </c>
    </row>
    <row r="10" customFormat="false" ht="30" hidden="false" customHeight="true" outlineLevel="0" collapsed="false">
      <c r="B10" s="4" t="s">
        <v>6</v>
      </c>
    </row>
    <row r="11" customFormat="false" ht="16.5" hidden="false" customHeight="true" outlineLevel="0" collapsed="false">
      <c r="B11" s="4" t="s">
        <v>7</v>
      </c>
    </row>
    <row r="12" customFormat="false" ht="30" hidden="false" customHeight="true" outlineLevel="0" collapsed="false">
      <c r="B12" s="4" t="s">
        <v>8</v>
      </c>
    </row>
    <row r="14" customFormat="false" ht="19.5" hidden="false" customHeight="true" outlineLevel="0" collapsed="false">
      <c r="B14" s="5" t="s">
        <v>9</v>
      </c>
    </row>
    <row r="15" customFormat="false" ht="57" hidden="false" customHeight="true" outlineLevel="0" collapsed="false">
      <c r="B15" s="4" t="s">
        <v>10</v>
      </c>
    </row>
    <row r="17" customFormat="false" ht="19.5" hidden="false" customHeight="true" outlineLevel="0" collapsed="false">
      <c r="B17" s="5" t="s">
        <v>11</v>
      </c>
    </row>
    <row r="18" customFormat="false" ht="18" hidden="false" customHeight="true" outlineLevel="0" collapsed="false">
      <c r="B18" s="6" t="s">
        <v>12</v>
      </c>
    </row>
    <row r="19" customFormat="false" ht="18" hidden="false" customHeight="true" outlineLevel="0" collapsed="false">
      <c r="B19" s="7" t="s">
        <v>13</v>
      </c>
    </row>
    <row r="20" customFormat="false" ht="18" hidden="false" customHeight="true" outlineLevel="0" collapsed="false">
      <c r="B20" s="8" t="s">
        <v>14</v>
      </c>
    </row>
    <row r="22" customFormat="false" ht="19.5" hidden="false" customHeight="true" outlineLevel="0" collapsed="false">
      <c r="B22" s="5" t="s">
        <v>15</v>
      </c>
    </row>
    <row r="23" customFormat="false" ht="30" hidden="false" customHeight="true" outlineLevel="0" collapsed="false">
      <c r="B23" s="4" t="s">
        <v>16</v>
      </c>
    </row>
    <row r="24" customFormat="false" ht="16.5" hidden="false" customHeight="true" outlineLevel="0" collapsed="false">
      <c r="B24" s="4" t="s">
        <v>17</v>
      </c>
    </row>
    <row r="25" customFormat="false" ht="30" hidden="false" customHeight="true" outlineLevel="0" collapsed="false">
      <c r="B25" s="4" t="s">
        <v>18</v>
      </c>
    </row>
    <row r="26" customFormat="false" ht="16.5" hidden="false" customHeight="true" outlineLevel="0" collapsed="false">
      <c r="B26" s="4" t="s">
        <v>19</v>
      </c>
    </row>
    <row r="27" customFormat="false" ht="16.5" hidden="false" customHeight="true" outlineLevel="0" collapsed="false">
      <c r="B27" s="4" t="s">
        <v>20</v>
      </c>
    </row>
    <row r="29" customFormat="false" ht="19.5" hidden="false" customHeight="true" outlineLevel="0" collapsed="false">
      <c r="B29" s="5" t="s">
        <v>21</v>
      </c>
    </row>
    <row r="30" customFormat="false" ht="16.5" hidden="false" customHeight="true" outlineLevel="0" collapsed="false">
      <c r="B30" s="4" t="s">
        <v>22</v>
      </c>
    </row>
    <row r="32" customFormat="false" ht="30" hidden="false" customHeight="true" outlineLevel="0" collapsed="false">
      <c r="B32" s="9" t="s">
        <v>23</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M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11" topLeftCell="E12" activePane="bottomRight" state="frozen"/>
      <selection pane="topLeft" activeCell="A1" activeCellId="0" sqref="A1"/>
      <selection pane="topRight" activeCell="E1" activeCellId="0" sqref="E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26"/>
    <col collapsed="false" customWidth="true" hidden="false" outlineLevel="0" max="4" min="4" style="0" width="48"/>
    <col collapsed="false" customWidth="true" hidden="false" outlineLevel="0" max="5" min="5" style="0" width="12"/>
    <col collapsed="false" customWidth="true" hidden="false" outlineLevel="0" max="6" min="6" style="0" width="10"/>
    <col collapsed="false" customWidth="true" hidden="false" outlineLevel="0" max="7" min="7" style="0" width="24"/>
    <col collapsed="false" customWidth="true" hidden="false" outlineLevel="0" max="8" min="8" style="0" width="22"/>
    <col collapsed="false" customWidth="true" hidden="false" outlineLevel="0" max="9" min="9" style="0" width="12"/>
    <col collapsed="false" customWidth="true" hidden="false" outlineLevel="0" max="10" min="10" style="0" width="38"/>
    <col collapsed="false" customWidth="true" hidden="false" outlineLevel="0" max="11" min="11" style="0" width="13"/>
    <col collapsed="false" customWidth="true" hidden="false" outlineLevel="0" max="12" min="12" style="0" width="44"/>
    <col collapsed="false" customWidth="true" hidden="false" outlineLevel="0" max="13" min="13" style="0" width="10"/>
  </cols>
  <sheetData>
    <row r="1" customFormat="false" ht="21.75" hidden="false" customHeight="true" outlineLevel="0" collapsed="false">
      <c r="A1" s="1" t="s">
        <v>0</v>
      </c>
      <c r="B1" s="2"/>
      <c r="C1" s="2"/>
      <c r="D1" s="2"/>
      <c r="E1" s="2"/>
      <c r="F1" s="2"/>
      <c r="G1" s="2"/>
      <c r="H1" s="2"/>
      <c r="I1" s="2"/>
      <c r="J1" s="2"/>
      <c r="K1" s="2"/>
      <c r="L1" s="2"/>
      <c r="M1" s="2"/>
    </row>
    <row r="2" customFormat="false" ht="25.5" hidden="false" customHeight="true" outlineLevel="0" collapsed="false">
      <c r="A2" s="3" t="s">
        <v>24</v>
      </c>
    </row>
    <row r="3" customFormat="false" ht="15" hidden="false" customHeight="false" outlineLevel="0" collapsed="false">
      <c r="A3" s="10" t="s">
        <v>25</v>
      </c>
    </row>
    <row r="4" customFormat="false" ht="15" hidden="false" customHeight="false" outlineLevel="0" collapsed="false">
      <c r="B4" s="11" t="s">
        <v>26</v>
      </c>
      <c r="C4" s="12" t="n">
        <f aca="true">TODAY()</f>
        <v>46316</v>
      </c>
      <c r="D4" s="13" t="s">
        <v>27</v>
      </c>
    </row>
    <row r="5" customFormat="false" ht="18" hidden="false" customHeight="true" outlineLevel="0" collapsed="false">
      <c r="B5" s="11" t="s">
        <v>28</v>
      </c>
      <c r="C5" s="14" t="n">
        <f aca="false">COUNTA(D12:D51)</f>
        <v>0</v>
      </c>
    </row>
    <row r="6" customFormat="false" ht="18" hidden="false" customHeight="true" outlineLevel="0" collapsed="false">
      <c r="B6" s="11" t="s">
        <v>29</v>
      </c>
      <c r="C6" s="14" t="n">
        <f aca="false">COUNTIF(K12:K51,"En cours")</f>
        <v>0</v>
      </c>
    </row>
    <row r="7" customFormat="false" ht="18" hidden="false" customHeight="true" outlineLevel="0" collapsed="false">
      <c r="B7" s="11" t="s">
        <v>30</v>
      </c>
      <c r="C7" s="14" t="n">
        <f aca="false">COUNTIF(M12:M51,"En retard")</f>
        <v>0</v>
      </c>
    </row>
    <row r="8" customFormat="false" ht="30" hidden="false" customHeight="true" outlineLevel="0" collapsed="false">
      <c r="B8" s="11" t="s">
        <v>31</v>
      </c>
      <c r="C8" s="14" t="n">
        <f aca="false">SUMPRODUCT((K12:K51="Réalisée")*(L12:L51=""))</f>
        <v>0</v>
      </c>
    </row>
    <row r="9" customFormat="false" ht="15" hidden="false" customHeight="false" outlineLevel="0" collapsed="false">
      <c r="D9" s="13" t="s">
        <v>32</v>
      </c>
    </row>
    <row r="10" customFormat="false" ht="19.5" hidden="false" customHeight="true" outlineLevel="0" collapsed="false">
      <c r="A10" s="15" t="s">
        <v>33</v>
      </c>
      <c r="B10" s="15"/>
      <c r="C10" s="15"/>
      <c r="D10" s="15"/>
      <c r="E10" s="16" t="s">
        <v>34</v>
      </c>
      <c r="F10" s="16"/>
      <c r="G10" s="16"/>
      <c r="H10" s="15" t="s">
        <v>35</v>
      </c>
      <c r="I10" s="15"/>
      <c r="J10" s="15"/>
      <c r="K10" s="16" t="s">
        <v>36</v>
      </c>
      <c r="L10" s="16"/>
      <c r="M10" s="16"/>
    </row>
    <row r="11" customFormat="false" ht="43.5" hidden="false" customHeight="true" outlineLevel="0" collapsed="false">
      <c r="A11" s="17" t="s">
        <v>37</v>
      </c>
      <c r="B11" s="17" t="s">
        <v>38</v>
      </c>
      <c r="C11" s="17" t="s">
        <v>39</v>
      </c>
      <c r="D11" s="17" t="s">
        <v>40</v>
      </c>
      <c r="E11" s="17" t="s">
        <v>41</v>
      </c>
      <c r="F11" s="17" t="s">
        <v>42</v>
      </c>
      <c r="G11" s="17" t="s">
        <v>43</v>
      </c>
      <c r="H11" s="17" t="s">
        <v>44</v>
      </c>
      <c r="I11" s="17" t="s">
        <v>45</v>
      </c>
      <c r="J11" s="17" t="s">
        <v>46</v>
      </c>
      <c r="K11" s="17" t="s">
        <v>47</v>
      </c>
      <c r="L11" s="17" t="s">
        <v>48</v>
      </c>
      <c r="M11" s="17" t="s">
        <v>49</v>
      </c>
    </row>
    <row r="12" customFormat="false" ht="30" hidden="false" customHeight="true" outlineLevel="0" collapsed="false">
      <c r="A12" s="18" t="n">
        <v>1</v>
      </c>
      <c r="B12" s="19"/>
      <c r="C12" s="20"/>
      <c r="D12" s="20"/>
      <c r="E12" s="21"/>
      <c r="F12" s="21"/>
      <c r="G12" s="22" t="str">
        <f aca="false">IF(OR(E12="",F12=""),"",IF(E12="Élevé",IF(F12="Faible","1 · Gain rapide","2 · Projet à planifier"),IF(F12="Faible","3 · Quand on a du temps","4 · À abandonner")))</f>
        <v/>
      </c>
      <c r="H12" s="20"/>
      <c r="I12" s="19"/>
      <c r="J12" s="20"/>
      <c r="K12" s="21"/>
      <c r="L12" s="20"/>
      <c r="M12" s="22" t="str">
        <f aca="false">IF(AND(D12&lt;&gt;"",I12&lt;&gt;"",OR(K12="Retenue",K12="En cours")),IF(I12&lt;$C$4,"En retard",""),"")</f>
        <v/>
      </c>
    </row>
    <row r="13" customFormat="false" ht="30" hidden="false" customHeight="true" outlineLevel="0" collapsed="false">
      <c r="A13" s="18" t="n">
        <v>2</v>
      </c>
      <c r="B13" s="19"/>
      <c r="C13" s="20"/>
      <c r="D13" s="20"/>
      <c r="E13" s="21"/>
      <c r="F13" s="21"/>
      <c r="G13" s="22" t="str">
        <f aca="false">IF(OR(E13="",F13=""),"",IF(E13="Élevé",IF(F13="Faible","1 · Gain rapide","2 · Projet à planifier"),IF(F13="Faible","3 · Quand on a du temps","4 · À abandonner")))</f>
        <v/>
      </c>
      <c r="H13" s="20"/>
      <c r="I13" s="19"/>
      <c r="J13" s="20"/>
      <c r="K13" s="21"/>
      <c r="L13" s="20"/>
      <c r="M13" s="22" t="str">
        <f aca="false">IF(AND(D13&lt;&gt;"",I13&lt;&gt;"",OR(K13="Retenue",K13="En cours")),IF(I13&lt;$C$4,"En retard",""),"")</f>
        <v/>
      </c>
    </row>
    <row r="14" customFormat="false" ht="30" hidden="false" customHeight="true" outlineLevel="0" collapsed="false">
      <c r="A14" s="18" t="n">
        <v>3</v>
      </c>
      <c r="B14" s="19"/>
      <c r="C14" s="20"/>
      <c r="D14" s="20"/>
      <c r="E14" s="21"/>
      <c r="F14" s="21"/>
      <c r="G14" s="22" t="str">
        <f aca="false">IF(OR(E14="",F14=""),"",IF(E14="Élevé",IF(F14="Faible","1 · Gain rapide","2 · Projet à planifier"),IF(F14="Faible","3 · Quand on a du temps","4 · À abandonner")))</f>
        <v/>
      </c>
      <c r="H14" s="20"/>
      <c r="I14" s="19"/>
      <c r="J14" s="20"/>
      <c r="K14" s="21"/>
      <c r="L14" s="20"/>
      <c r="M14" s="22" t="str">
        <f aca="false">IF(AND(D14&lt;&gt;"",I14&lt;&gt;"",OR(K14="Retenue",K14="En cours")),IF(I14&lt;$C$4,"En retard",""),"")</f>
        <v/>
      </c>
    </row>
    <row r="15" customFormat="false" ht="30" hidden="false" customHeight="true" outlineLevel="0" collapsed="false">
      <c r="A15" s="18" t="n">
        <v>4</v>
      </c>
      <c r="B15" s="19"/>
      <c r="C15" s="20"/>
      <c r="D15" s="20"/>
      <c r="E15" s="21"/>
      <c r="F15" s="21"/>
      <c r="G15" s="22" t="str">
        <f aca="false">IF(OR(E15="",F15=""),"",IF(E15="Élevé",IF(F15="Faible","1 · Gain rapide","2 · Projet à planifier"),IF(F15="Faible","3 · Quand on a du temps","4 · À abandonner")))</f>
        <v/>
      </c>
      <c r="H15" s="20"/>
      <c r="I15" s="19"/>
      <c r="J15" s="20"/>
      <c r="K15" s="21"/>
      <c r="L15" s="20"/>
      <c r="M15" s="22" t="str">
        <f aca="false">IF(AND(D15&lt;&gt;"",I15&lt;&gt;"",OR(K15="Retenue",K15="En cours")),IF(I15&lt;$C$4,"En retard",""),"")</f>
        <v/>
      </c>
    </row>
    <row r="16" customFormat="false" ht="30" hidden="false" customHeight="true" outlineLevel="0" collapsed="false">
      <c r="A16" s="18" t="n">
        <v>5</v>
      </c>
      <c r="B16" s="19"/>
      <c r="C16" s="20"/>
      <c r="D16" s="20"/>
      <c r="E16" s="21"/>
      <c r="F16" s="21"/>
      <c r="G16" s="22" t="str">
        <f aca="false">IF(OR(E16="",F16=""),"",IF(E16="Élevé",IF(F16="Faible","1 · Gain rapide","2 · Projet à planifier"),IF(F16="Faible","3 · Quand on a du temps","4 · À abandonner")))</f>
        <v/>
      </c>
      <c r="H16" s="20"/>
      <c r="I16" s="19"/>
      <c r="J16" s="20"/>
      <c r="K16" s="21"/>
      <c r="L16" s="20"/>
      <c r="M16" s="22" t="str">
        <f aca="false">IF(AND(D16&lt;&gt;"",I16&lt;&gt;"",OR(K16="Retenue",K16="En cours")),IF(I16&lt;$C$4,"En retard",""),"")</f>
        <v/>
      </c>
    </row>
    <row r="17" customFormat="false" ht="30" hidden="false" customHeight="true" outlineLevel="0" collapsed="false">
      <c r="A17" s="18" t="n">
        <v>6</v>
      </c>
      <c r="B17" s="19"/>
      <c r="C17" s="20"/>
      <c r="D17" s="20"/>
      <c r="E17" s="21"/>
      <c r="F17" s="21"/>
      <c r="G17" s="22" t="str">
        <f aca="false">IF(OR(E17="",F17=""),"",IF(E17="Élevé",IF(F17="Faible","1 · Gain rapide","2 · Projet à planifier"),IF(F17="Faible","3 · Quand on a du temps","4 · À abandonner")))</f>
        <v/>
      </c>
      <c r="H17" s="20"/>
      <c r="I17" s="19"/>
      <c r="J17" s="20"/>
      <c r="K17" s="21"/>
      <c r="L17" s="20"/>
      <c r="M17" s="22" t="str">
        <f aca="false">IF(AND(D17&lt;&gt;"",I17&lt;&gt;"",OR(K17="Retenue",K17="En cours")),IF(I17&lt;$C$4,"En retard",""),"")</f>
        <v/>
      </c>
    </row>
    <row r="18" customFormat="false" ht="30" hidden="false" customHeight="true" outlineLevel="0" collapsed="false">
      <c r="A18" s="18" t="n">
        <v>7</v>
      </c>
      <c r="B18" s="19"/>
      <c r="C18" s="20"/>
      <c r="D18" s="20"/>
      <c r="E18" s="21"/>
      <c r="F18" s="21"/>
      <c r="G18" s="22" t="str">
        <f aca="false">IF(OR(E18="",F18=""),"",IF(E18="Élevé",IF(F18="Faible","1 · Gain rapide","2 · Projet à planifier"),IF(F18="Faible","3 · Quand on a du temps","4 · À abandonner")))</f>
        <v/>
      </c>
      <c r="H18" s="20"/>
      <c r="I18" s="19"/>
      <c r="J18" s="20"/>
      <c r="K18" s="21"/>
      <c r="L18" s="20"/>
      <c r="M18" s="22" t="str">
        <f aca="false">IF(AND(D18&lt;&gt;"",I18&lt;&gt;"",OR(K18="Retenue",K18="En cours")),IF(I18&lt;$C$4,"En retard",""),"")</f>
        <v/>
      </c>
    </row>
    <row r="19" customFormat="false" ht="30" hidden="false" customHeight="true" outlineLevel="0" collapsed="false">
      <c r="A19" s="18" t="n">
        <v>8</v>
      </c>
      <c r="B19" s="19"/>
      <c r="C19" s="20"/>
      <c r="D19" s="20"/>
      <c r="E19" s="21"/>
      <c r="F19" s="21"/>
      <c r="G19" s="22" t="str">
        <f aca="false">IF(OR(E19="",F19=""),"",IF(E19="Élevé",IF(F19="Faible","1 · Gain rapide","2 · Projet à planifier"),IF(F19="Faible","3 · Quand on a du temps","4 · À abandonner")))</f>
        <v/>
      </c>
      <c r="H19" s="20"/>
      <c r="I19" s="19"/>
      <c r="J19" s="20"/>
      <c r="K19" s="21"/>
      <c r="L19" s="20"/>
      <c r="M19" s="22" t="str">
        <f aca="false">IF(AND(D19&lt;&gt;"",I19&lt;&gt;"",OR(K19="Retenue",K19="En cours")),IF(I19&lt;$C$4,"En retard",""),"")</f>
        <v/>
      </c>
    </row>
    <row r="20" customFormat="false" ht="30" hidden="false" customHeight="true" outlineLevel="0" collapsed="false">
      <c r="A20" s="18" t="n">
        <v>9</v>
      </c>
      <c r="B20" s="19"/>
      <c r="C20" s="20"/>
      <c r="D20" s="20"/>
      <c r="E20" s="21"/>
      <c r="F20" s="21"/>
      <c r="G20" s="22" t="str">
        <f aca="false">IF(OR(E20="",F20=""),"",IF(E20="Élevé",IF(F20="Faible","1 · Gain rapide","2 · Projet à planifier"),IF(F20="Faible","3 · Quand on a du temps","4 · À abandonner")))</f>
        <v/>
      </c>
      <c r="H20" s="20"/>
      <c r="I20" s="19"/>
      <c r="J20" s="20"/>
      <c r="K20" s="21"/>
      <c r="L20" s="20"/>
      <c r="M20" s="22" t="str">
        <f aca="false">IF(AND(D20&lt;&gt;"",I20&lt;&gt;"",OR(K20="Retenue",K20="En cours")),IF(I20&lt;$C$4,"En retard",""),"")</f>
        <v/>
      </c>
    </row>
    <row r="21" customFormat="false" ht="30" hidden="false" customHeight="true" outlineLevel="0" collapsed="false">
      <c r="A21" s="18" t="n">
        <v>10</v>
      </c>
      <c r="B21" s="19"/>
      <c r="C21" s="20"/>
      <c r="D21" s="20"/>
      <c r="E21" s="21"/>
      <c r="F21" s="21"/>
      <c r="G21" s="22" t="str">
        <f aca="false">IF(OR(E21="",F21=""),"",IF(E21="Élevé",IF(F21="Faible","1 · Gain rapide","2 · Projet à planifier"),IF(F21="Faible","3 · Quand on a du temps","4 · À abandonner")))</f>
        <v/>
      </c>
      <c r="H21" s="20"/>
      <c r="I21" s="19"/>
      <c r="J21" s="20"/>
      <c r="K21" s="21"/>
      <c r="L21" s="20"/>
      <c r="M21" s="22" t="str">
        <f aca="false">IF(AND(D21&lt;&gt;"",I21&lt;&gt;"",OR(K21="Retenue",K21="En cours")),IF(I21&lt;$C$4,"En retard",""),"")</f>
        <v/>
      </c>
    </row>
    <row r="22" customFormat="false" ht="30" hidden="false" customHeight="true" outlineLevel="0" collapsed="false">
      <c r="A22" s="18" t="n">
        <v>11</v>
      </c>
      <c r="B22" s="19"/>
      <c r="C22" s="20"/>
      <c r="D22" s="20"/>
      <c r="E22" s="21"/>
      <c r="F22" s="21"/>
      <c r="G22" s="22" t="str">
        <f aca="false">IF(OR(E22="",F22=""),"",IF(E22="Élevé",IF(F22="Faible","1 · Gain rapide","2 · Projet à planifier"),IF(F22="Faible","3 · Quand on a du temps","4 · À abandonner")))</f>
        <v/>
      </c>
      <c r="H22" s="20"/>
      <c r="I22" s="19"/>
      <c r="J22" s="20"/>
      <c r="K22" s="21"/>
      <c r="L22" s="20"/>
      <c r="M22" s="22" t="str">
        <f aca="false">IF(AND(D22&lt;&gt;"",I22&lt;&gt;"",OR(K22="Retenue",K22="En cours")),IF(I22&lt;$C$4,"En retard",""),"")</f>
        <v/>
      </c>
    </row>
    <row r="23" customFormat="false" ht="30" hidden="false" customHeight="true" outlineLevel="0" collapsed="false">
      <c r="A23" s="18" t="n">
        <v>12</v>
      </c>
      <c r="B23" s="19"/>
      <c r="C23" s="20"/>
      <c r="D23" s="20"/>
      <c r="E23" s="21"/>
      <c r="F23" s="21"/>
      <c r="G23" s="22" t="str">
        <f aca="false">IF(OR(E23="",F23=""),"",IF(E23="Élevé",IF(F23="Faible","1 · Gain rapide","2 · Projet à planifier"),IF(F23="Faible","3 · Quand on a du temps","4 · À abandonner")))</f>
        <v/>
      </c>
      <c r="H23" s="20"/>
      <c r="I23" s="19"/>
      <c r="J23" s="20"/>
      <c r="K23" s="21"/>
      <c r="L23" s="20"/>
      <c r="M23" s="22" t="str">
        <f aca="false">IF(AND(D23&lt;&gt;"",I23&lt;&gt;"",OR(K23="Retenue",K23="En cours")),IF(I23&lt;$C$4,"En retard",""),"")</f>
        <v/>
      </c>
    </row>
    <row r="24" customFormat="false" ht="30" hidden="false" customHeight="true" outlineLevel="0" collapsed="false">
      <c r="A24" s="18" t="n">
        <v>13</v>
      </c>
      <c r="B24" s="19"/>
      <c r="C24" s="20"/>
      <c r="D24" s="20"/>
      <c r="E24" s="21"/>
      <c r="F24" s="21"/>
      <c r="G24" s="22" t="str">
        <f aca="false">IF(OR(E24="",F24=""),"",IF(E24="Élevé",IF(F24="Faible","1 · Gain rapide","2 · Projet à planifier"),IF(F24="Faible","3 · Quand on a du temps","4 · À abandonner")))</f>
        <v/>
      </c>
      <c r="H24" s="20"/>
      <c r="I24" s="19"/>
      <c r="J24" s="20"/>
      <c r="K24" s="21"/>
      <c r="L24" s="20"/>
      <c r="M24" s="22" t="str">
        <f aca="false">IF(AND(D24&lt;&gt;"",I24&lt;&gt;"",OR(K24="Retenue",K24="En cours")),IF(I24&lt;$C$4,"En retard",""),"")</f>
        <v/>
      </c>
    </row>
    <row r="25" customFormat="false" ht="30" hidden="false" customHeight="true" outlineLevel="0" collapsed="false">
      <c r="A25" s="18" t="n">
        <v>14</v>
      </c>
      <c r="B25" s="19"/>
      <c r="C25" s="20"/>
      <c r="D25" s="20"/>
      <c r="E25" s="21"/>
      <c r="F25" s="21"/>
      <c r="G25" s="22" t="str">
        <f aca="false">IF(OR(E25="",F25=""),"",IF(E25="Élevé",IF(F25="Faible","1 · Gain rapide","2 · Projet à planifier"),IF(F25="Faible","3 · Quand on a du temps","4 · À abandonner")))</f>
        <v/>
      </c>
      <c r="H25" s="20"/>
      <c r="I25" s="19"/>
      <c r="J25" s="20"/>
      <c r="K25" s="21"/>
      <c r="L25" s="20"/>
      <c r="M25" s="22" t="str">
        <f aca="false">IF(AND(D25&lt;&gt;"",I25&lt;&gt;"",OR(K25="Retenue",K25="En cours")),IF(I25&lt;$C$4,"En retard",""),"")</f>
        <v/>
      </c>
    </row>
    <row r="26" customFormat="false" ht="30" hidden="false" customHeight="true" outlineLevel="0" collapsed="false">
      <c r="A26" s="18" t="n">
        <v>15</v>
      </c>
      <c r="B26" s="19"/>
      <c r="C26" s="20"/>
      <c r="D26" s="20"/>
      <c r="E26" s="21"/>
      <c r="F26" s="21"/>
      <c r="G26" s="22" t="str">
        <f aca="false">IF(OR(E26="",F26=""),"",IF(E26="Élevé",IF(F26="Faible","1 · Gain rapide","2 · Projet à planifier"),IF(F26="Faible","3 · Quand on a du temps","4 · À abandonner")))</f>
        <v/>
      </c>
      <c r="H26" s="20"/>
      <c r="I26" s="19"/>
      <c r="J26" s="20"/>
      <c r="K26" s="21"/>
      <c r="L26" s="20"/>
      <c r="M26" s="22" t="str">
        <f aca="false">IF(AND(D26&lt;&gt;"",I26&lt;&gt;"",OR(K26="Retenue",K26="En cours")),IF(I26&lt;$C$4,"En retard",""),"")</f>
        <v/>
      </c>
    </row>
    <row r="27" customFormat="false" ht="30" hidden="false" customHeight="true" outlineLevel="0" collapsed="false">
      <c r="A27" s="18" t="n">
        <v>16</v>
      </c>
      <c r="B27" s="19"/>
      <c r="C27" s="20"/>
      <c r="D27" s="20"/>
      <c r="E27" s="21"/>
      <c r="F27" s="21"/>
      <c r="G27" s="22" t="str">
        <f aca="false">IF(OR(E27="",F27=""),"",IF(E27="Élevé",IF(F27="Faible","1 · Gain rapide","2 · Projet à planifier"),IF(F27="Faible","3 · Quand on a du temps","4 · À abandonner")))</f>
        <v/>
      </c>
      <c r="H27" s="20"/>
      <c r="I27" s="19"/>
      <c r="J27" s="20"/>
      <c r="K27" s="21"/>
      <c r="L27" s="20"/>
      <c r="M27" s="22" t="str">
        <f aca="false">IF(AND(D27&lt;&gt;"",I27&lt;&gt;"",OR(K27="Retenue",K27="En cours")),IF(I27&lt;$C$4,"En retard",""),"")</f>
        <v/>
      </c>
    </row>
    <row r="28" customFormat="false" ht="30" hidden="false" customHeight="true" outlineLevel="0" collapsed="false">
      <c r="A28" s="18" t="n">
        <v>17</v>
      </c>
      <c r="B28" s="19"/>
      <c r="C28" s="20"/>
      <c r="D28" s="20"/>
      <c r="E28" s="21"/>
      <c r="F28" s="21"/>
      <c r="G28" s="22" t="str">
        <f aca="false">IF(OR(E28="",F28=""),"",IF(E28="Élevé",IF(F28="Faible","1 · Gain rapide","2 · Projet à planifier"),IF(F28="Faible","3 · Quand on a du temps","4 · À abandonner")))</f>
        <v/>
      </c>
      <c r="H28" s="20"/>
      <c r="I28" s="19"/>
      <c r="J28" s="20"/>
      <c r="K28" s="21"/>
      <c r="L28" s="20"/>
      <c r="M28" s="22" t="str">
        <f aca="false">IF(AND(D28&lt;&gt;"",I28&lt;&gt;"",OR(K28="Retenue",K28="En cours")),IF(I28&lt;$C$4,"En retard",""),"")</f>
        <v/>
      </c>
    </row>
    <row r="29" customFormat="false" ht="30" hidden="false" customHeight="true" outlineLevel="0" collapsed="false">
      <c r="A29" s="18" t="n">
        <v>18</v>
      </c>
      <c r="B29" s="19"/>
      <c r="C29" s="20"/>
      <c r="D29" s="20"/>
      <c r="E29" s="21"/>
      <c r="F29" s="21"/>
      <c r="G29" s="22" t="str">
        <f aca="false">IF(OR(E29="",F29=""),"",IF(E29="Élevé",IF(F29="Faible","1 · Gain rapide","2 · Projet à planifier"),IF(F29="Faible","3 · Quand on a du temps","4 · À abandonner")))</f>
        <v/>
      </c>
      <c r="H29" s="20"/>
      <c r="I29" s="19"/>
      <c r="J29" s="20"/>
      <c r="K29" s="21"/>
      <c r="L29" s="20"/>
      <c r="M29" s="22" t="str">
        <f aca="false">IF(AND(D29&lt;&gt;"",I29&lt;&gt;"",OR(K29="Retenue",K29="En cours")),IF(I29&lt;$C$4,"En retard",""),"")</f>
        <v/>
      </c>
    </row>
    <row r="30" customFormat="false" ht="30" hidden="false" customHeight="true" outlineLevel="0" collapsed="false">
      <c r="A30" s="18" t="n">
        <v>19</v>
      </c>
      <c r="B30" s="19"/>
      <c r="C30" s="20"/>
      <c r="D30" s="20"/>
      <c r="E30" s="21"/>
      <c r="F30" s="21"/>
      <c r="G30" s="22" t="str">
        <f aca="false">IF(OR(E30="",F30=""),"",IF(E30="Élevé",IF(F30="Faible","1 · Gain rapide","2 · Projet à planifier"),IF(F30="Faible","3 · Quand on a du temps","4 · À abandonner")))</f>
        <v/>
      </c>
      <c r="H30" s="20"/>
      <c r="I30" s="19"/>
      <c r="J30" s="20"/>
      <c r="K30" s="21"/>
      <c r="L30" s="20"/>
      <c r="M30" s="22" t="str">
        <f aca="false">IF(AND(D30&lt;&gt;"",I30&lt;&gt;"",OR(K30="Retenue",K30="En cours")),IF(I30&lt;$C$4,"En retard",""),"")</f>
        <v/>
      </c>
    </row>
    <row r="31" customFormat="false" ht="30" hidden="false" customHeight="true" outlineLevel="0" collapsed="false">
      <c r="A31" s="18" t="n">
        <v>20</v>
      </c>
      <c r="B31" s="19"/>
      <c r="C31" s="20"/>
      <c r="D31" s="20"/>
      <c r="E31" s="21"/>
      <c r="F31" s="21"/>
      <c r="G31" s="22" t="str">
        <f aca="false">IF(OR(E31="",F31=""),"",IF(E31="Élevé",IF(F31="Faible","1 · Gain rapide","2 · Projet à planifier"),IF(F31="Faible","3 · Quand on a du temps","4 · À abandonner")))</f>
        <v/>
      </c>
      <c r="H31" s="20"/>
      <c r="I31" s="19"/>
      <c r="J31" s="20"/>
      <c r="K31" s="21"/>
      <c r="L31" s="20"/>
      <c r="M31" s="22" t="str">
        <f aca="false">IF(AND(D31&lt;&gt;"",I31&lt;&gt;"",OR(K31="Retenue",K31="En cours")),IF(I31&lt;$C$4,"En retard",""),"")</f>
        <v/>
      </c>
    </row>
    <row r="32" customFormat="false" ht="30" hidden="false" customHeight="true" outlineLevel="0" collapsed="false">
      <c r="A32" s="18" t="n">
        <v>21</v>
      </c>
      <c r="B32" s="19"/>
      <c r="C32" s="20"/>
      <c r="D32" s="20"/>
      <c r="E32" s="21"/>
      <c r="F32" s="21"/>
      <c r="G32" s="22" t="str">
        <f aca="false">IF(OR(E32="",F32=""),"",IF(E32="Élevé",IF(F32="Faible","1 · Gain rapide","2 · Projet à planifier"),IF(F32="Faible","3 · Quand on a du temps","4 · À abandonner")))</f>
        <v/>
      </c>
      <c r="H32" s="20"/>
      <c r="I32" s="19"/>
      <c r="J32" s="20"/>
      <c r="K32" s="21"/>
      <c r="L32" s="20"/>
      <c r="M32" s="22" t="str">
        <f aca="false">IF(AND(D32&lt;&gt;"",I32&lt;&gt;"",OR(K32="Retenue",K32="En cours")),IF(I32&lt;$C$4,"En retard",""),"")</f>
        <v/>
      </c>
    </row>
    <row r="33" customFormat="false" ht="30" hidden="false" customHeight="true" outlineLevel="0" collapsed="false">
      <c r="A33" s="18" t="n">
        <v>22</v>
      </c>
      <c r="B33" s="19"/>
      <c r="C33" s="20"/>
      <c r="D33" s="20"/>
      <c r="E33" s="21"/>
      <c r="F33" s="21"/>
      <c r="G33" s="22" t="str">
        <f aca="false">IF(OR(E33="",F33=""),"",IF(E33="Élevé",IF(F33="Faible","1 · Gain rapide","2 · Projet à planifier"),IF(F33="Faible","3 · Quand on a du temps","4 · À abandonner")))</f>
        <v/>
      </c>
      <c r="H33" s="20"/>
      <c r="I33" s="19"/>
      <c r="J33" s="20"/>
      <c r="K33" s="21"/>
      <c r="L33" s="20"/>
      <c r="M33" s="22" t="str">
        <f aca="false">IF(AND(D33&lt;&gt;"",I33&lt;&gt;"",OR(K33="Retenue",K33="En cours")),IF(I33&lt;$C$4,"En retard",""),"")</f>
        <v/>
      </c>
    </row>
    <row r="34" customFormat="false" ht="30" hidden="false" customHeight="true" outlineLevel="0" collapsed="false">
      <c r="A34" s="18" t="n">
        <v>23</v>
      </c>
      <c r="B34" s="19"/>
      <c r="C34" s="20"/>
      <c r="D34" s="20"/>
      <c r="E34" s="21"/>
      <c r="F34" s="21"/>
      <c r="G34" s="22" t="str">
        <f aca="false">IF(OR(E34="",F34=""),"",IF(E34="Élevé",IF(F34="Faible","1 · Gain rapide","2 · Projet à planifier"),IF(F34="Faible","3 · Quand on a du temps","4 · À abandonner")))</f>
        <v/>
      </c>
      <c r="H34" s="20"/>
      <c r="I34" s="19"/>
      <c r="J34" s="20"/>
      <c r="K34" s="21"/>
      <c r="L34" s="20"/>
      <c r="M34" s="22" t="str">
        <f aca="false">IF(AND(D34&lt;&gt;"",I34&lt;&gt;"",OR(K34="Retenue",K34="En cours")),IF(I34&lt;$C$4,"En retard",""),"")</f>
        <v/>
      </c>
    </row>
    <row r="35" customFormat="false" ht="30" hidden="false" customHeight="true" outlineLevel="0" collapsed="false">
      <c r="A35" s="18" t="n">
        <v>24</v>
      </c>
      <c r="B35" s="19"/>
      <c r="C35" s="20"/>
      <c r="D35" s="20"/>
      <c r="E35" s="21"/>
      <c r="F35" s="21"/>
      <c r="G35" s="22" t="str">
        <f aca="false">IF(OR(E35="",F35=""),"",IF(E35="Élevé",IF(F35="Faible","1 · Gain rapide","2 · Projet à planifier"),IF(F35="Faible","3 · Quand on a du temps","4 · À abandonner")))</f>
        <v/>
      </c>
      <c r="H35" s="20"/>
      <c r="I35" s="19"/>
      <c r="J35" s="20"/>
      <c r="K35" s="21"/>
      <c r="L35" s="20"/>
      <c r="M35" s="22" t="str">
        <f aca="false">IF(AND(D35&lt;&gt;"",I35&lt;&gt;"",OR(K35="Retenue",K35="En cours")),IF(I35&lt;$C$4,"En retard",""),"")</f>
        <v/>
      </c>
    </row>
    <row r="36" customFormat="false" ht="30" hidden="false" customHeight="true" outlineLevel="0" collapsed="false">
      <c r="A36" s="18" t="n">
        <v>25</v>
      </c>
      <c r="B36" s="19"/>
      <c r="C36" s="20"/>
      <c r="D36" s="20"/>
      <c r="E36" s="21"/>
      <c r="F36" s="21"/>
      <c r="G36" s="22" t="str">
        <f aca="false">IF(OR(E36="",F36=""),"",IF(E36="Élevé",IF(F36="Faible","1 · Gain rapide","2 · Projet à planifier"),IF(F36="Faible","3 · Quand on a du temps","4 · À abandonner")))</f>
        <v/>
      </c>
      <c r="H36" s="20"/>
      <c r="I36" s="19"/>
      <c r="J36" s="20"/>
      <c r="K36" s="21"/>
      <c r="L36" s="20"/>
      <c r="M36" s="22" t="str">
        <f aca="false">IF(AND(D36&lt;&gt;"",I36&lt;&gt;"",OR(K36="Retenue",K36="En cours")),IF(I36&lt;$C$4,"En retard",""),"")</f>
        <v/>
      </c>
    </row>
    <row r="37" customFormat="false" ht="30" hidden="false" customHeight="true" outlineLevel="0" collapsed="false">
      <c r="A37" s="18" t="n">
        <v>26</v>
      </c>
      <c r="B37" s="19"/>
      <c r="C37" s="20"/>
      <c r="D37" s="20"/>
      <c r="E37" s="21"/>
      <c r="F37" s="21"/>
      <c r="G37" s="22" t="str">
        <f aca="false">IF(OR(E37="",F37=""),"",IF(E37="Élevé",IF(F37="Faible","1 · Gain rapide","2 · Projet à planifier"),IF(F37="Faible","3 · Quand on a du temps","4 · À abandonner")))</f>
        <v/>
      </c>
      <c r="H37" s="20"/>
      <c r="I37" s="19"/>
      <c r="J37" s="20"/>
      <c r="K37" s="21"/>
      <c r="L37" s="20"/>
      <c r="M37" s="22" t="str">
        <f aca="false">IF(AND(D37&lt;&gt;"",I37&lt;&gt;"",OR(K37="Retenue",K37="En cours")),IF(I37&lt;$C$4,"En retard",""),"")</f>
        <v/>
      </c>
    </row>
    <row r="38" customFormat="false" ht="30" hidden="false" customHeight="true" outlineLevel="0" collapsed="false">
      <c r="A38" s="18" t="n">
        <v>27</v>
      </c>
      <c r="B38" s="19"/>
      <c r="C38" s="20"/>
      <c r="D38" s="20"/>
      <c r="E38" s="21"/>
      <c r="F38" s="21"/>
      <c r="G38" s="22" t="str">
        <f aca="false">IF(OR(E38="",F38=""),"",IF(E38="Élevé",IF(F38="Faible","1 · Gain rapide","2 · Projet à planifier"),IF(F38="Faible","3 · Quand on a du temps","4 · À abandonner")))</f>
        <v/>
      </c>
      <c r="H38" s="20"/>
      <c r="I38" s="19"/>
      <c r="J38" s="20"/>
      <c r="K38" s="21"/>
      <c r="L38" s="20"/>
      <c r="M38" s="22" t="str">
        <f aca="false">IF(AND(D38&lt;&gt;"",I38&lt;&gt;"",OR(K38="Retenue",K38="En cours")),IF(I38&lt;$C$4,"En retard",""),"")</f>
        <v/>
      </c>
    </row>
    <row r="39" customFormat="false" ht="30" hidden="false" customHeight="true" outlineLevel="0" collapsed="false">
      <c r="A39" s="18" t="n">
        <v>28</v>
      </c>
      <c r="B39" s="19"/>
      <c r="C39" s="20"/>
      <c r="D39" s="20"/>
      <c r="E39" s="21"/>
      <c r="F39" s="21"/>
      <c r="G39" s="22" t="str">
        <f aca="false">IF(OR(E39="",F39=""),"",IF(E39="Élevé",IF(F39="Faible","1 · Gain rapide","2 · Projet à planifier"),IF(F39="Faible","3 · Quand on a du temps","4 · À abandonner")))</f>
        <v/>
      </c>
      <c r="H39" s="20"/>
      <c r="I39" s="19"/>
      <c r="J39" s="20"/>
      <c r="K39" s="21"/>
      <c r="L39" s="20"/>
      <c r="M39" s="22" t="str">
        <f aca="false">IF(AND(D39&lt;&gt;"",I39&lt;&gt;"",OR(K39="Retenue",K39="En cours")),IF(I39&lt;$C$4,"En retard",""),"")</f>
        <v/>
      </c>
    </row>
    <row r="40" customFormat="false" ht="30" hidden="false" customHeight="true" outlineLevel="0" collapsed="false">
      <c r="A40" s="18" t="n">
        <v>29</v>
      </c>
      <c r="B40" s="19"/>
      <c r="C40" s="20"/>
      <c r="D40" s="20"/>
      <c r="E40" s="21"/>
      <c r="F40" s="21"/>
      <c r="G40" s="22" t="str">
        <f aca="false">IF(OR(E40="",F40=""),"",IF(E40="Élevé",IF(F40="Faible","1 · Gain rapide","2 · Projet à planifier"),IF(F40="Faible","3 · Quand on a du temps","4 · À abandonner")))</f>
        <v/>
      </c>
      <c r="H40" s="20"/>
      <c r="I40" s="19"/>
      <c r="J40" s="20"/>
      <c r="K40" s="21"/>
      <c r="L40" s="20"/>
      <c r="M40" s="22" t="str">
        <f aca="false">IF(AND(D40&lt;&gt;"",I40&lt;&gt;"",OR(K40="Retenue",K40="En cours")),IF(I40&lt;$C$4,"En retard",""),"")</f>
        <v/>
      </c>
    </row>
    <row r="41" customFormat="false" ht="30" hidden="false" customHeight="true" outlineLevel="0" collapsed="false">
      <c r="A41" s="18" t="n">
        <v>30</v>
      </c>
      <c r="B41" s="19"/>
      <c r="C41" s="20"/>
      <c r="D41" s="20"/>
      <c r="E41" s="21"/>
      <c r="F41" s="21"/>
      <c r="G41" s="22" t="str">
        <f aca="false">IF(OR(E41="",F41=""),"",IF(E41="Élevé",IF(F41="Faible","1 · Gain rapide","2 · Projet à planifier"),IF(F41="Faible","3 · Quand on a du temps","4 · À abandonner")))</f>
        <v/>
      </c>
      <c r="H41" s="20"/>
      <c r="I41" s="19"/>
      <c r="J41" s="20"/>
      <c r="K41" s="21"/>
      <c r="L41" s="20"/>
      <c r="M41" s="22" t="str">
        <f aca="false">IF(AND(D41&lt;&gt;"",I41&lt;&gt;"",OR(K41="Retenue",K41="En cours")),IF(I41&lt;$C$4,"En retard",""),"")</f>
        <v/>
      </c>
    </row>
    <row r="42" customFormat="false" ht="30" hidden="false" customHeight="true" outlineLevel="0" collapsed="false">
      <c r="A42" s="18" t="n">
        <v>31</v>
      </c>
      <c r="B42" s="19"/>
      <c r="C42" s="20"/>
      <c r="D42" s="20"/>
      <c r="E42" s="21"/>
      <c r="F42" s="21"/>
      <c r="G42" s="22" t="str">
        <f aca="false">IF(OR(E42="",F42=""),"",IF(E42="Élevé",IF(F42="Faible","1 · Gain rapide","2 · Projet à planifier"),IF(F42="Faible","3 · Quand on a du temps","4 · À abandonner")))</f>
        <v/>
      </c>
      <c r="H42" s="20"/>
      <c r="I42" s="19"/>
      <c r="J42" s="20"/>
      <c r="K42" s="21"/>
      <c r="L42" s="20"/>
      <c r="M42" s="22" t="str">
        <f aca="false">IF(AND(D42&lt;&gt;"",I42&lt;&gt;"",OR(K42="Retenue",K42="En cours")),IF(I42&lt;$C$4,"En retard",""),"")</f>
        <v/>
      </c>
    </row>
    <row r="43" customFormat="false" ht="30" hidden="false" customHeight="true" outlineLevel="0" collapsed="false">
      <c r="A43" s="18" t="n">
        <v>32</v>
      </c>
      <c r="B43" s="19"/>
      <c r="C43" s="20"/>
      <c r="D43" s="20"/>
      <c r="E43" s="21"/>
      <c r="F43" s="21"/>
      <c r="G43" s="22" t="str">
        <f aca="false">IF(OR(E43="",F43=""),"",IF(E43="Élevé",IF(F43="Faible","1 · Gain rapide","2 · Projet à planifier"),IF(F43="Faible","3 · Quand on a du temps","4 · À abandonner")))</f>
        <v/>
      </c>
      <c r="H43" s="20"/>
      <c r="I43" s="19"/>
      <c r="J43" s="20"/>
      <c r="K43" s="21"/>
      <c r="L43" s="20"/>
      <c r="M43" s="22" t="str">
        <f aca="false">IF(AND(D43&lt;&gt;"",I43&lt;&gt;"",OR(K43="Retenue",K43="En cours")),IF(I43&lt;$C$4,"En retard",""),"")</f>
        <v/>
      </c>
    </row>
    <row r="44" customFormat="false" ht="30" hidden="false" customHeight="true" outlineLevel="0" collapsed="false">
      <c r="A44" s="18" t="n">
        <v>33</v>
      </c>
      <c r="B44" s="19"/>
      <c r="C44" s="20"/>
      <c r="D44" s="20"/>
      <c r="E44" s="21"/>
      <c r="F44" s="21"/>
      <c r="G44" s="22" t="str">
        <f aca="false">IF(OR(E44="",F44=""),"",IF(E44="Élevé",IF(F44="Faible","1 · Gain rapide","2 · Projet à planifier"),IF(F44="Faible","3 · Quand on a du temps","4 · À abandonner")))</f>
        <v/>
      </c>
      <c r="H44" s="20"/>
      <c r="I44" s="19"/>
      <c r="J44" s="20"/>
      <c r="K44" s="21"/>
      <c r="L44" s="20"/>
      <c r="M44" s="22" t="str">
        <f aca="false">IF(AND(D44&lt;&gt;"",I44&lt;&gt;"",OR(K44="Retenue",K44="En cours")),IF(I44&lt;$C$4,"En retard",""),"")</f>
        <v/>
      </c>
    </row>
    <row r="45" customFormat="false" ht="30" hidden="false" customHeight="true" outlineLevel="0" collapsed="false">
      <c r="A45" s="18" t="n">
        <v>34</v>
      </c>
      <c r="B45" s="19"/>
      <c r="C45" s="20"/>
      <c r="D45" s="20"/>
      <c r="E45" s="21"/>
      <c r="F45" s="21"/>
      <c r="G45" s="22" t="str">
        <f aca="false">IF(OR(E45="",F45=""),"",IF(E45="Élevé",IF(F45="Faible","1 · Gain rapide","2 · Projet à planifier"),IF(F45="Faible","3 · Quand on a du temps","4 · À abandonner")))</f>
        <v/>
      </c>
      <c r="H45" s="20"/>
      <c r="I45" s="19"/>
      <c r="J45" s="20"/>
      <c r="K45" s="21"/>
      <c r="L45" s="20"/>
      <c r="M45" s="22" t="str">
        <f aca="false">IF(AND(D45&lt;&gt;"",I45&lt;&gt;"",OR(K45="Retenue",K45="En cours")),IF(I45&lt;$C$4,"En retard",""),"")</f>
        <v/>
      </c>
    </row>
    <row r="46" customFormat="false" ht="30" hidden="false" customHeight="true" outlineLevel="0" collapsed="false">
      <c r="A46" s="18" t="n">
        <v>35</v>
      </c>
      <c r="B46" s="19"/>
      <c r="C46" s="20"/>
      <c r="D46" s="20"/>
      <c r="E46" s="21"/>
      <c r="F46" s="21"/>
      <c r="G46" s="22" t="str">
        <f aca="false">IF(OR(E46="",F46=""),"",IF(E46="Élevé",IF(F46="Faible","1 · Gain rapide","2 · Projet à planifier"),IF(F46="Faible","3 · Quand on a du temps","4 · À abandonner")))</f>
        <v/>
      </c>
      <c r="H46" s="20"/>
      <c r="I46" s="19"/>
      <c r="J46" s="20"/>
      <c r="K46" s="21"/>
      <c r="L46" s="20"/>
      <c r="M46" s="22" t="str">
        <f aca="false">IF(AND(D46&lt;&gt;"",I46&lt;&gt;"",OR(K46="Retenue",K46="En cours")),IF(I46&lt;$C$4,"En retard",""),"")</f>
        <v/>
      </c>
    </row>
    <row r="47" customFormat="false" ht="30" hidden="false" customHeight="true" outlineLevel="0" collapsed="false">
      <c r="A47" s="18" t="n">
        <v>36</v>
      </c>
      <c r="B47" s="19"/>
      <c r="C47" s="20"/>
      <c r="D47" s="20"/>
      <c r="E47" s="21"/>
      <c r="F47" s="21"/>
      <c r="G47" s="22" t="str">
        <f aca="false">IF(OR(E47="",F47=""),"",IF(E47="Élevé",IF(F47="Faible","1 · Gain rapide","2 · Projet à planifier"),IF(F47="Faible","3 · Quand on a du temps","4 · À abandonner")))</f>
        <v/>
      </c>
      <c r="H47" s="20"/>
      <c r="I47" s="19"/>
      <c r="J47" s="20"/>
      <c r="K47" s="21"/>
      <c r="L47" s="20"/>
      <c r="M47" s="22" t="str">
        <f aca="false">IF(AND(D47&lt;&gt;"",I47&lt;&gt;"",OR(K47="Retenue",K47="En cours")),IF(I47&lt;$C$4,"En retard",""),"")</f>
        <v/>
      </c>
    </row>
    <row r="48" customFormat="false" ht="30" hidden="false" customHeight="true" outlineLevel="0" collapsed="false">
      <c r="A48" s="18" t="n">
        <v>37</v>
      </c>
      <c r="B48" s="19"/>
      <c r="C48" s="20"/>
      <c r="D48" s="20"/>
      <c r="E48" s="21"/>
      <c r="F48" s="21"/>
      <c r="G48" s="22" t="str">
        <f aca="false">IF(OR(E48="",F48=""),"",IF(E48="Élevé",IF(F48="Faible","1 · Gain rapide","2 · Projet à planifier"),IF(F48="Faible","3 · Quand on a du temps","4 · À abandonner")))</f>
        <v/>
      </c>
      <c r="H48" s="20"/>
      <c r="I48" s="19"/>
      <c r="J48" s="20"/>
      <c r="K48" s="21"/>
      <c r="L48" s="20"/>
      <c r="M48" s="22" t="str">
        <f aca="false">IF(AND(D48&lt;&gt;"",I48&lt;&gt;"",OR(K48="Retenue",K48="En cours")),IF(I48&lt;$C$4,"En retard",""),"")</f>
        <v/>
      </c>
    </row>
    <row r="49" customFormat="false" ht="30" hidden="false" customHeight="true" outlineLevel="0" collapsed="false">
      <c r="A49" s="18" t="n">
        <v>38</v>
      </c>
      <c r="B49" s="19"/>
      <c r="C49" s="20"/>
      <c r="D49" s="20"/>
      <c r="E49" s="21"/>
      <c r="F49" s="21"/>
      <c r="G49" s="22" t="str">
        <f aca="false">IF(OR(E49="",F49=""),"",IF(E49="Élevé",IF(F49="Faible","1 · Gain rapide","2 · Projet à planifier"),IF(F49="Faible","3 · Quand on a du temps","4 · À abandonner")))</f>
        <v/>
      </c>
      <c r="H49" s="20"/>
      <c r="I49" s="19"/>
      <c r="J49" s="20"/>
      <c r="K49" s="21"/>
      <c r="L49" s="20"/>
      <c r="M49" s="22" t="str">
        <f aca="false">IF(AND(D49&lt;&gt;"",I49&lt;&gt;"",OR(K49="Retenue",K49="En cours")),IF(I49&lt;$C$4,"En retard",""),"")</f>
        <v/>
      </c>
    </row>
    <row r="50" customFormat="false" ht="30" hidden="false" customHeight="true" outlineLevel="0" collapsed="false">
      <c r="A50" s="18" t="n">
        <v>39</v>
      </c>
      <c r="B50" s="19"/>
      <c r="C50" s="20"/>
      <c r="D50" s="20"/>
      <c r="E50" s="21"/>
      <c r="F50" s="21"/>
      <c r="G50" s="22" t="str">
        <f aca="false">IF(OR(E50="",F50=""),"",IF(E50="Élevé",IF(F50="Faible","1 · Gain rapide","2 · Projet à planifier"),IF(F50="Faible","3 · Quand on a du temps","4 · À abandonner")))</f>
        <v/>
      </c>
      <c r="H50" s="20"/>
      <c r="I50" s="19"/>
      <c r="J50" s="20"/>
      <c r="K50" s="21"/>
      <c r="L50" s="20"/>
      <c r="M50" s="22" t="str">
        <f aca="false">IF(AND(D50&lt;&gt;"",I50&lt;&gt;"",OR(K50="Retenue",K50="En cours")),IF(I50&lt;$C$4,"En retard",""),"")</f>
        <v/>
      </c>
    </row>
    <row r="51" customFormat="false" ht="30" hidden="false" customHeight="true" outlineLevel="0" collapsed="false">
      <c r="A51" s="18" t="n">
        <v>40</v>
      </c>
      <c r="B51" s="19"/>
      <c r="C51" s="20"/>
      <c r="D51" s="20"/>
      <c r="E51" s="21"/>
      <c r="F51" s="21"/>
      <c r="G51" s="22" t="str">
        <f aca="false">IF(OR(E51="",F51=""),"",IF(E51="Élevé",IF(F51="Faible","1 · Gain rapide","2 · Projet à planifier"),IF(F51="Faible","3 · Quand on a du temps","4 · À abandonner")))</f>
        <v/>
      </c>
      <c r="H51" s="20"/>
      <c r="I51" s="19"/>
      <c r="J51" s="20"/>
      <c r="K51" s="21"/>
      <c r="L51" s="20"/>
      <c r="M51" s="22" t="str">
        <f aca="false">IF(AND(D51&lt;&gt;"",I51&lt;&gt;"",OR(K51="Retenue",K51="En cours")),IF(I51&lt;$C$4,"En retard",""),"")</f>
        <v/>
      </c>
    </row>
  </sheetData>
  <mergeCells count="4">
    <mergeCell ref="A10:D10"/>
    <mergeCell ref="E10:G10"/>
    <mergeCell ref="H10:J10"/>
    <mergeCell ref="K10:M10"/>
  </mergeCells>
  <conditionalFormatting sqref="K12:K51">
    <cfRule type="expression" priority="2" aboveAverage="0" equalAverage="0" bottom="0" percent="0" rank="0" text="" dxfId="0">
      <formula>$K12="Réalisée"</formula>
    </cfRule>
    <cfRule type="expression" priority="3" aboveAverage="0" equalAverage="0" bottom="0" percent="0" rank="0" text="" dxfId="1">
      <formula>$K12="Abandonnée"</formula>
    </cfRule>
  </conditionalFormatting>
  <conditionalFormatting sqref="M12:M51">
    <cfRule type="expression" priority="4" aboveAverage="0" equalAverage="0" bottom="0" percent="0" rank="0" text="" dxfId="2">
      <formula>$M12="En retard"</formula>
    </cfRule>
  </conditionalFormatting>
  <conditionalFormatting sqref="G12:G51">
    <cfRule type="expression" priority="5" aboveAverage="0" equalAverage="0" bottom="0" percent="0" rank="0" text="" dxfId="0">
      <formula>LEFT($G12,1)="1"</formula>
    </cfRule>
  </conditionalFormatting>
  <dataValidations count="4">
    <dataValidation allowBlank="true" errorStyle="stop" operator="between" showDropDown="false" showErrorMessage="false" showInputMessage="false" sqref="C12:C51" type="list">
      <formula1>Listes!$A$4:$A$10</formula1>
      <formula2>0</formula2>
    </dataValidation>
    <dataValidation allowBlank="true" errorStyle="stop" operator="between" showDropDown="false" showErrorMessage="false" showInputMessage="false" sqref="E12:E51" type="list">
      <formula1>Listes!$B$4:$B$5</formula1>
      <formula2>0</formula2>
    </dataValidation>
    <dataValidation allowBlank="true" errorStyle="stop" operator="between" showDropDown="false" showErrorMessage="false" showInputMessage="false" sqref="F12:F51" type="list">
      <formula1>Listes!$C$4:$C$6</formula1>
      <formula2>0</formula2>
    </dataValidation>
    <dataValidation allowBlank="true" errorStyle="stop" operator="between" showDropDown="false" showErrorMessage="false" showInputMessage="false" sqref="K12:K51" type="list">
      <formula1>Listes!$D$4:$D$8</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F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40"/>
    <col collapsed="false" customWidth="true" hidden="false" outlineLevel="0" max="4" min="3" style="0" width="14"/>
    <col collapsed="false" customWidth="true" hidden="false" outlineLevel="0" max="5" min="5" style="0" width="18"/>
    <col collapsed="false" customWidth="true" hidden="false" outlineLevel="0" max="6" min="6" style="0" width="40"/>
  </cols>
  <sheetData>
    <row r="1" customFormat="false" ht="21.75" hidden="false" customHeight="true" outlineLevel="0" collapsed="false">
      <c r="A1" s="1" t="s">
        <v>50</v>
      </c>
      <c r="B1" s="2"/>
      <c r="C1" s="2"/>
      <c r="D1" s="2"/>
      <c r="E1" s="2"/>
      <c r="F1" s="2"/>
    </row>
    <row r="2" customFormat="false" ht="25.5" hidden="false" customHeight="true" outlineLevel="0" collapsed="false">
      <c r="A2" s="3" t="s">
        <v>51</v>
      </c>
    </row>
    <row r="3" customFormat="false" ht="15" hidden="false" customHeight="false" outlineLevel="0" collapsed="false">
      <c r="A3" s="10" t="s">
        <v>52</v>
      </c>
    </row>
    <row r="4" customFormat="false" ht="15" hidden="false" customHeight="false" outlineLevel="0" collapsed="false">
      <c r="B4" s="11" t="s">
        <v>53</v>
      </c>
      <c r="C4" s="19"/>
      <c r="D4" s="13" t="s">
        <v>54</v>
      </c>
    </row>
    <row r="5" customFormat="false" ht="15" hidden="false" customHeight="false" outlineLevel="0" collapsed="false">
      <c r="B5" s="11" t="s">
        <v>55</v>
      </c>
      <c r="C5" s="19"/>
    </row>
    <row r="7" customFormat="false" ht="19.5" hidden="false" customHeight="true" outlineLevel="0" collapsed="false">
      <c r="A7" s="15" t="s">
        <v>56</v>
      </c>
      <c r="B7" s="15"/>
      <c r="C7" s="15"/>
      <c r="D7" s="15"/>
      <c r="E7" s="15"/>
      <c r="F7" s="15"/>
    </row>
    <row r="8" customFormat="false" ht="21.75" hidden="false" customHeight="true" outlineLevel="0" collapsed="false">
      <c r="B8" s="17" t="s">
        <v>47</v>
      </c>
      <c r="C8" s="17" t="s">
        <v>57</v>
      </c>
      <c r="D8" s="17" t="s">
        <v>58</v>
      </c>
      <c r="E8" s="17" t="s">
        <v>59</v>
      </c>
      <c r="F8" s="17"/>
    </row>
    <row r="9" customFormat="false" ht="19.5" hidden="false" customHeight="true" outlineLevel="0" collapsed="false">
      <c r="B9" s="11" t="s">
        <v>60</v>
      </c>
      <c r="C9" s="14" t="n">
        <f aca="false">COUNTIFS(Registre!$B$12:$B$51,"&gt;="&amp;IF($C$4="",0,$C$4),Registre!$B$12:$B$51,"&lt;="&amp;IF($C$5="",99999,$C$5))</f>
        <v>0</v>
      </c>
      <c r="D9" s="23" t="str">
        <f aca="false">IF($C$9=0,"",C9/$C$9)</f>
        <v/>
      </c>
      <c r="E9" s="24"/>
      <c r="F9" s="24"/>
    </row>
    <row r="10" customFormat="false" ht="19.5" hidden="false" customHeight="true" outlineLevel="0" collapsed="false">
      <c r="B10" s="11" t="s">
        <v>61</v>
      </c>
      <c r="C10" s="14" t="n">
        <f aca="false">COUNTIFS(Registre!$B$12:$B$51,"&gt;="&amp;IF($C$4="",0,$C$4),Registre!$B$12:$B$51,"&lt;="&amp;IF($C$5="",99999,$C$5),Registre!$K$12:$K$51,"Réalisée")</f>
        <v>0</v>
      </c>
      <c r="D10" s="23" t="str">
        <f aca="false">IF($C$9=0,"",C10/$C$9)</f>
        <v/>
      </c>
      <c r="E10" s="24" t="str">
        <f aca="false">IF(C10=0,"","dont "&amp;COUNTIFS(Registre!$B$12:$B$51,"&gt;="&amp;IF($C$4="",0,$C$4),Registre!$B$12:$B$51,"&lt;="&amp;IF($C$5="",99999,$C$5),Registre!$K$12:$K$51,"Réalisée",Registre!$L$12:$L$51,"&lt;&gt;")&amp;" avec effet constaté")</f>
        <v/>
      </c>
      <c r="F10" s="24"/>
    </row>
    <row r="11" customFormat="false" ht="19.5" hidden="false" customHeight="true" outlineLevel="0" collapsed="false">
      <c r="B11" s="11" t="s">
        <v>62</v>
      </c>
      <c r="C11" s="14" t="n">
        <f aca="false">COUNTIFS(Registre!$B$12:$B$51,"&gt;="&amp;IF($C$4="",0,$C$4),Registre!$B$12:$B$51,"&lt;="&amp;IF($C$5="",99999,$C$5),Registre!$K$12:$K$51,"En cours")</f>
        <v>0</v>
      </c>
      <c r="D11" s="23" t="str">
        <f aca="false">IF($C$9=0,"",C11/$C$9)</f>
        <v/>
      </c>
      <c r="E11" s="24" t="str">
        <f aca="false">IF(C11&gt;3,"Plus de trois chantiers : arbitrer en revue","")</f>
        <v/>
      </c>
      <c r="F11" s="24"/>
    </row>
    <row r="12" customFormat="false" ht="19.5" hidden="false" customHeight="true" outlineLevel="0" collapsed="false">
      <c r="B12" s="11" t="s">
        <v>63</v>
      </c>
      <c r="C12" s="14" t="n">
        <f aca="false">COUNTIFS(Registre!$B$12:$B$51,"&gt;="&amp;IF($C$4="",0,$C$4),Registre!$B$12:$B$51,"&lt;="&amp;IF($C$5="",99999,$C$5),Registre!$K$12:$K$51,"Retenue")</f>
        <v>0</v>
      </c>
      <c r="D12" s="23" t="str">
        <f aca="false">IF($C$9=0,"",C12/$C$9)</f>
        <v/>
      </c>
      <c r="E12" s="24"/>
      <c r="F12" s="24"/>
    </row>
    <row r="13" customFormat="false" ht="19.5" hidden="false" customHeight="true" outlineLevel="0" collapsed="false">
      <c r="B13" s="11" t="s">
        <v>64</v>
      </c>
      <c r="C13" s="14" t="n">
        <f aca="false">COUNTIFS(Registre!$B$12:$B$51,"&gt;="&amp;IF($C$4="",0,$C$4),Registre!$B$12:$B$51,"&lt;="&amp;IF($C$5="",99999,$C$5),Registre!$K$12:$K$51,"À trier")</f>
        <v>0</v>
      </c>
      <c r="D13" s="23" t="str">
        <f aca="false">IF($C$9=0,"",C13/$C$9)</f>
        <v/>
      </c>
      <c r="E13" s="24"/>
      <c r="F13" s="24"/>
    </row>
    <row r="14" customFormat="false" ht="19.5" hidden="false" customHeight="true" outlineLevel="0" collapsed="false">
      <c r="B14" s="11" t="s">
        <v>65</v>
      </c>
      <c r="C14" s="14" t="n">
        <f aca="false">COUNTIFS(Registre!$B$12:$B$51,"&gt;="&amp;IF($C$4="",0,$C$4),Registre!$B$12:$B$51,"&lt;="&amp;IF($C$5="",99999,$C$5),Registre!$K$12:$K$51,"Abandonnée")</f>
        <v>0</v>
      </c>
      <c r="D14" s="23" t="str">
        <f aca="false">IF($C$9=0,"",C14/$C$9)</f>
        <v/>
      </c>
      <c r="E14" s="24"/>
      <c r="F14" s="24"/>
    </row>
    <row r="16" customFormat="false" ht="19.5" hidden="false" customHeight="true" outlineLevel="0" collapsed="false">
      <c r="A16" s="16" t="s">
        <v>66</v>
      </c>
      <c r="B16" s="16"/>
      <c r="C16" s="16"/>
      <c r="D16" s="16"/>
      <c r="E16" s="16"/>
      <c r="F16" s="16"/>
    </row>
    <row r="17" customFormat="false" ht="21.75" hidden="false" customHeight="true" outlineLevel="0" collapsed="false">
      <c r="B17" s="17" t="s">
        <v>39</v>
      </c>
      <c r="C17" s="17" t="s">
        <v>67</v>
      </c>
      <c r="D17" s="17" t="s">
        <v>61</v>
      </c>
    </row>
    <row r="18" customFormat="false" ht="19.5" hidden="false" customHeight="true" outlineLevel="0" collapsed="false">
      <c r="B18" s="11" t="s">
        <v>68</v>
      </c>
      <c r="C18" s="25" t="n">
        <f aca="false">COUNTIFS(Registre!$B$12:$B$51,"&gt;="&amp;IF($C$4="",0,$C$4),Registre!$B$12:$B$51,"&lt;="&amp;IF($C$5="",99999,$C$5),Registre!$C$12:$C$51,B18)</f>
        <v>0</v>
      </c>
      <c r="D18" s="25" t="n">
        <f aca="false">COUNTIFS(Registre!$B$12:$B$51,"&gt;="&amp;IF($C$4="",0,$C$4),Registre!$B$12:$B$51,"&lt;="&amp;IF($C$5="",99999,$C$5),Registre!$C$12:$C$51,B18,Registre!$K$12:$K$51,"Réalisée")</f>
        <v>0</v>
      </c>
    </row>
    <row r="19" customFormat="false" ht="19.5" hidden="false" customHeight="true" outlineLevel="0" collapsed="false">
      <c r="B19" s="11" t="s">
        <v>69</v>
      </c>
      <c r="C19" s="25" t="n">
        <f aca="false">COUNTIFS(Registre!$B$12:$B$51,"&gt;="&amp;IF($C$4="",0,$C$4),Registre!$B$12:$B$51,"&lt;="&amp;IF($C$5="",99999,$C$5),Registre!$C$12:$C$51,B19)</f>
        <v>0</v>
      </c>
      <c r="D19" s="25" t="n">
        <f aca="false">COUNTIFS(Registre!$B$12:$B$51,"&gt;="&amp;IF($C$4="",0,$C$4),Registre!$B$12:$B$51,"&lt;="&amp;IF($C$5="",99999,$C$5),Registre!$C$12:$C$51,B19,Registre!$K$12:$K$51,"Réalisée")</f>
        <v>0</v>
      </c>
    </row>
    <row r="20" customFormat="false" ht="19.5" hidden="false" customHeight="true" outlineLevel="0" collapsed="false">
      <c r="B20" s="11" t="s">
        <v>70</v>
      </c>
      <c r="C20" s="25" t="n">
        <f aca="false">COUNTIFS(Registre!$B$12:$B$51,"&gt;="&amp;IF($C$4="",0,$C$4),Registre!$B$12:$B$51,"&lt;="&amp;IF($C$5="",99999,$C$5),Registre!$C$12:$C$51,B20)</f>
        <v>0</v>
      </c>
      <c r="D20" s="25" t="n">
        <f aca="false">COUNTIFS(Registre!$B$12:$B$51,"&gt;="&amp;IF($C$4="",0,$C$4),Registre!$B$12:$B$51,"&lt;="&amp;IF($C$5="",99999,$C$5),Registre!$C$12:$C$51,B20,Registre!$K$12:$K$51,"Réalisée")</f>
        <v>0</v>
      </c>
    </row>
    <row r="21" customFormat="false" ht="19.5" hidden="false" customHeight="true" outlineLevel="0" collapsed="false">
      <c r="B21" s="11" t="s">
        <v>71</v>
      </c>
      <c r="C21" s="25" t="n">
        <f aca="false">COUNTIFS(Registre!$B$12:$B$51,"&gt;="&amp;IF($C$4="",0,$C$4),Registre!$B$12:$B$51,"&lt;="&amp;IF($C$5="",99999,$C$5),Registre!$C$12:$C$51,B21)</f>
        <v>0</v>
      </c>
      <c r="D21" s="25" t="n">
        <f aca="false">COUNTIFS(Registre!$B$12:$B$51,"&gt;="&amp;IF($C$4="",0,$C$4),Registre!$B$12:$B$51,"&lt;="&amp;IF($C$5="",99999,$C$5),Registre!$C$12:$C$51,B21,Registre!$K$12:$K$51,"Réalisée")</f>
        <v>0</v>
      </c>
    </row>
    <row r="22" customFormat="false" ht="19.5" hidden="false" customHeight="true" outlineLevel="0" collapsed="false">
      <c r="B22" s="11" t="s">
        <v>72</v>
      </c>
      <c r="C22" s="25" t="n">
        <f aca="false">COUNTIFS(Registre!$B$12:$B$51,"&gt;="&amp;IF($C$4="",0,$C$4),Registre!$B$12:$B$51,"&lt;="&amp;IF($C$5="",99999,$C$5),Registre!$C$12:$C$51,B22)</f>
        <v>0</v>
      </c>
      <c r="D22" s="25" t="n">
        <f aca="false">COUNTIFS(Registre!$B$12:$B$51,"&gt;="&amp;IF($C$4="",0,$C$4),Registre!$B$12:$B$51,"&lt;="&amp;IF($C$5="",99999,$C$5),Registre!$C$12:$C$51,B22,Registre!$K$12:$K$51,"Réalisée")</f>
        <v>0</v>
      </c>
    </row>
    <row r="23" customFormat="false" ht="19.5" hidden="false" customHeight="true" outlineLevel="0" collapsed="false">
      <c r="B23" s="11" t="s">
        <v>73</v>
      </c>
      <c r="C23" s="25" t="n">
        <f aca="false">COUNTIFS(Registre!$B$12:$B$51,"&gt;="&amp;IF($C$4="",0,$C$4),Registre!$B$12:$B$51,"&lt;="&amp;IF($C$5="",99999,$C$5),Registre!$C$12:$C$51,B23)</f>
        <v>0</v>
      </c>
      <c r="D23" s="25" t="n">
        <f aca="false">COUNTIFS(Registre!$B$12:$B$51,"&gt;="&amp;IF($C$4="",0,$C$4),Registre!$B$12:$B$51,"&lt;="&amp;IF($C$5="",99999,$C$5),Registre!$C$12:$C$51,B23,Registre!$K$12:$K$51,"Réalisée")</f>
        <v>0</v>
      </c>
    </row>
    <row r="24" customFormat="false" ht="19.5" hidden="false" customHeight="true" outlineLevel="0" collapsed="false">
      <c r="B24" s="11" t="s">
        <v>74</v>
      </c>
      <c r="C24" s="25" t="n">
        <f aca="false">COUNTIFS(Registre!$B$12:$B$51,"&gt;="&amp;IF($C$4="",0,$C$4),Registre!$B$12:$B$51,"&lt;="&amp;IF($C$5="",99999,$C$5),Registre!$C$12:$C$51,B24)</f>
        <v>0</v>
      </c>
      <c r="D24" s="25" t="n">
        <f aca="false">COUNTIFS(Registre!$B$12:$B$51,"&gt;="&amp;IF($C$4="",0,$C$4),Registre!$B$12:$B$51,"&lt;="&amp;IF($C$5="",99999,$C$5),Registre!$C$12:$C$51,B24,Registre!$K$12:$K$51,"Réalisée")</f>
        <v>0</v>
      </c>
    </row>
    <row r="26" customFormat="false" ht="19.5" hidden="false" customHeight="true" outlineLevel="0" collapsed="false">
      <c r="A26" s="15" t="s">
        <v>75</v>
      </c>
      <c r="B26" s="15"/>
      <c r="C26" s="15"/>
      <c r="D26" s="15"/>
      <c r="E26" s="15"/>
      <c r="F26" s="15"/>
    </row>
    <row r="27" customFormat="false" ht="21.75" hidden="false" customHeight="true" outlineLevel="0" collapsed="false">
      <c r="B27" s="17" t="s">
        <v>76</v>
      </c>
      <c r="C27" s="17" t="s">
        <v>77</v>
      </c>
      <c r="D27" s="17" t="s">
        <v>78</v>
      </c>
      <c r="E27" s="17" t="s">
        <v>79</v>
      </c>
    </row>
    <row r="28" customFormat="false" ht="19.5" hidden="false" customHeight="true" outlineLevel="0" collapsed="false">
      <c r="B28" s="11" t="s">
        <v>80</v>
      </c>
      <c r="C28" s="25" t="n">
        <f aca="false">COUNTIFS(Registre!$E$12:$E$51,"Élevé",Registre!$F$12:$F$51,"Faible",Registre!$K$12:$K$51,"&lt;&gt;Réalisée",Registre!$K$12:$K$51,"&lt;&gt;Abandonnée",Registre!$D$12:$D$51,"&lt;&gt;")</f>
        <v>0</v>
      </c>
      <c r="D28" s="25" t="n">
        <f aca="false">COUNTIFS(Registre!$E$12:$E$51,"Élevé",Registre!$F$12:$F$51,"Moyen",Registre!$K$12:$K$51,"&lt;&gt;Réalisée",Registre!$K$12:$K$51,"&lt;&gt;Abandonnée",Registre!$D$12:$D$51,"&lt;&gt;")</f>
        <v>0</v>
      </c>
      <c r="E28" s="25" t="n">
        <f aca="false">COUNTIFS(Registre!$E$12:$E$51,"Élevé",Registre!$F$12:$F$51,"Élevé",Registre!$K$12:$K$51,"&lt;&gt;Réalisée",Registre!$K$12:$K$51,"&lt;&gt;Abandonnée",Registre!$D$12:$D$51,"&lt;&gt;")</f>
        <v>0</v>
      </c>
    </row>
    <row r="29" customFormat="false" ht="19.5" hidden="false" customHeight="true" outlineLevel="0" collapsed="false">
      <c r="B29" s="11" t="s">
        <v>81</v>
      </c>
      <c r="C29" s="25" t="n">
        <f aca="false">COUNTIFS(Registre!$E$12:$E$51,"Faible",Registre!$F$12:$F$51,"Faible",Registre!$K$12:$K$51,"&lt;&gt;Réalisée",Registre!$K$12:$K$51,"&lt;&gt;Abandonnée",Registre!$D$12:$D$51,"&lt;&gt;")</f>
        <v>0</v>
      </c>
      <c r="D29" s="25" t="n">
        <f aca="false">COUNTIFS(Registre!$E$12:$E$51,"Faible",Registre!$F$12:$F$51,"Moyen",Registre!$K$12:$K$51,"&lt;&gt;Réalisée",Registre!$K$12:$K$51,"&lt;&gt;Abandonnée",Registre!$D$12:$D$51,"&lt;&gt;")</f>
        <v>0</v>
      </c>
      <c r="E29" s="25" t="n">
        <f aca="false">COUNTIFS(Registre!$E$12:$E$51,"Faible",Registre!$F$12:$F$51,"Élevé",Registre!$K$12:$K$51,"&lt;&gt;Réalisée",Registre!$K$12:$K$51,"&lt;&gt;Abandonnée",Registre!$D$12:$D$51,"&lt;&gt;")</f>
        <v>0</v>
      </c>
    </row>
    <row r="31" customFormat="false" ht="19.5" hidden="false" customHeight="true" outlineLevel="0" collapsed="false">
      <c r="A31" s="16" t="s">
        <v>82</v>
      </c>
      <c r="B31" s="16"/>
      <c r="C31" s="16"/>
      <c r="D31" s="16"/>
      <c r="E31" s="16"/>
      <c r="F31" s="16"/>
    </row>
    <row r="32" customFormat="false" ht="21.75" hidden="false" customHeight="true" outlineLevel="0" collapsed="false">
      <c r="B32" s="11" t="s">
        <v>83</v>
      </c>
      <c r="C32" s="20"/>
      <c r="D32" s="20"/>
      <c r="E32" s="20"/>
      <c r="F32" s="20"/>
    </row>
    <row r="33" customFormat="false" ht="21.75" hidden="false" customHeight="true" outlineLevel="0" collapsed="false">
      <c r="B33" s="11"/>
      <c r="C33" s="20"/>
      <c r="D33" s="20"/>
      <c r="E33" s="20"/>
      <c r="F33" s="20"/>
    </row>
    <row r="34" customFormat="false" ht="21.75" hidden="false" customHeight="true" outlineLevel="0" collapsed="false">
      <c r="B34" s="11"/>
      <c r="C34" s="20"/>
      <c r="D34" s="20"/>
      <c r="E34" s="20"/>
      <c r="F34" s="20"/>
    </row>
    <row r="35" customFormat="false" ht="21.75" hidden="false" customHeight="true" outlineLevel="0" collapsed="false">
      <c r="B35" s="11" t="s">
        <v>84</v>
      </c>
      <c r="C35" s="20"/>
      <c r="D35" s="20"/>
      <c r="E35" s="20"/>
      <c r="F35" s="20"/>
    </row>
    <row r="36" customFormat="false" ht="21.75" hidden="false" customHeight="true" outlineLevel="0" collapsed="false">
      <c r="B36" s="11"/>
      <c r="C36" s="20"/>
      <c r="D36" s="20"/>
      <c r="E36" s="20"/>
      <c r="F36" s="20"/>
    </row>
    <row r="37" customFormat="false" ht="21.75" hidden="false" customHeight="true" outlineLevel="0" collapsed="false">
      <c r="B37" s="11"/>
      <c r="C37" s="20"/>
      <c r="D37" s="20"/>
      <c r="E37" s="20"/>
      <c r="F37" s="20"/>
    </row>
  </sheetData>
  <mergeCells count="17">
    <mergeCell ref="A7:F7"/>
    <mergeCell ref="E8:F8"/>
    <mergeCell ref="E9:F9"/>
    <mergeCell ref="E10:F10"/>
    <mergeCell ref="E11:F11"/>
    <mergeCell ref="E12:F12"/>
    <mergeCell ref="E13:F13"/>
    <mergeCell ref="E14:F14"/>
    <mergeCell ref="A16:F16"/>
    <mergeCell ref="A26:F26"/>
    <mergeCell ref="A31:F31"/>
    <mergeCell ref="C32:F32"/>
    <mergeCell ref="C33:F33"/>
    <mergeCell ref="C34:F34"/>
    <mergeCell ref="C35:F35"/>
    <mergeCell ref="C36:F36"/>
    <mergeCell ref="C37:F37"/>
  </mergeCells>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M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11" topLeftCell="E12" activePane="bottomRight" state="frozen"/>
      <selection pane="topLeft" activeCell="A1" activeCellId="0" sqref="A1"/>
      <selection pane="topRight" activeCell="E1" activeCellId="0" sqref="E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26"/>
    <col collapsed="false" customWidth="true" hidden="false" outlineLevel="0" max="4" min="4" style="0" width="48"/>
    <col collapsed="false" customWidth="true" hidden="false" outlineLevel="0" max="5" min="5" style="0" width="12"/>
    <col collapsed="false" customWidth="true" hidden="false" outlineLevel="0" max="6" min="6" style="0" width="10"/>
    <col collapsed="false" customWidth="true" hidden="false" outlineLevel="0" max="7" min="7" style="0" width="24"/>
    <col collapsed="false" customWidth="true" hidden="false" outlineLevel="0" max="8" min="8" style="0" width="22"/>
    <col collapsed="false" customWidth="true" hidden="false" outlineLevel="0" max="9" min="9" style="0" width="12"/>
    <col collapsed="false" customWidth="true" hidden="false" outlineLevel="0" max="10" min="10" style="0" width="38"/>
    <col collapsed="false" customWidth="true" hidden="false" outlineLevel="0" max="11" min="11" style="0" width="13"/>
    <col collapsed="false" customWidth="true" hidden="false" outlineLevel="0" max="12" min="12" style="0" width="44"/>
    <col collapsed="false" customWidth="true" hidden="false" outlineLevel="0" max="13" min="13" style="0" width="10"/>
  </cols>
  <sheetData>
    <row r="1" customFormat="false" ht="21.75" hidden="false" customHeight="true" outlineLevel="0" collapsed="false">
      <c r="A1" s="1" t="s">
        <v>0</v>
      </c>
      <c r="B1" s="2"/>
      <c r="C1" s="2"/>
      <c r="D1" s="2"/>
      <c r="E1" s="2"/>
      <c r="F1" s="2"/>
      <c r="G1" s="2"/>
      <c r="H1" s="2"/>
      <c r="I1" s="2"/>
      <c r="J1" s="2"/>
      <c r="K1" s="2"/>
      <c r="L1" s="2"/>
      <c r="M1" s="2"/>
    </row>
    <row r="2" customFormat="false" ht="25.5" hidden="false" customHeight="true" outlineLevel="0" collapsed="false">
      <c r="A2" s="3" t="s">
        <v>85</v>
      </c>
    </row>
    <row r="3" customFormat="false" ht="15" hidden="false" customHeight="false" outlineLevel="0" collapsed="false">
      <c r="A3" s="10" t="s">
        <v>86</v>
      </c>
    </row>
    <row r="4" customFormat="false" ht="15" hidden="false" customHeight="false" outlineLevel="0" collapsed="false">
      <c r="B4" s="11" t="s">
        <v>26</v>
      </c>
      <c r="C4" s="26" t="n">
        <v>46316</v>
      </c>
      <c r="D4" s="13" t="s">
        <v>27</v>
      </c>
    </row>
    <row r="5" customFormat="false" ht="18" hidden="false" customHeight="true" outlineLevel="0" collapsed="false">
      <c r="B5" s="11" t="s">
        <v>28</v>
      </c>
      <c r="C5" s="14" t="n">
        <f aca="false">COUNTA(D12:D51)</f>
        <v>14</v>
      </c>
    </row>
    <row r="6" customFormat="false" ht="18" hidden="false" customHeight="true" outlineLevel="0" collapsed="false">
      <c r="B6" s="11" t="s">
        <v>29</v>
      </c>
      <c r="C6" s="14" t="n">
        <f aca="false">COUNTIF(K12:K51,"En cours")</f>
        <v>3</v>
      </c>
    </row>
    <row r="7" customFormat="false" ht="18" hidden="false" customHeight="true" outlineLevel="0" collapsed="false">
      <c r="B7" s="11" t="s">
        <v>30</v>
      </c>
      <c r="C7" s="14" t="n">
        <f aca="false">COUNTIF(M12:M51,"En retard")</f>
        <v>0</v>
      </c>
    </row>
    <row r="8" customFormat="false" ht="30" hidden="false" customHeight="true" outlineLevel="0" collapsed="false">
      <c r="B8" s="11" t="s">
        <v>31</v>
      </c>
      <c r="C8" s="14" t="n">
        <f aca="false">SUMPRODUCT((K12:K51="Réalisée")*(L12:L51=""))</f>
        <v>3</v>
      </c>
    </row>
    <row r="9" customFormat="false" ht="15" hidden="false" customHeight="false" outlineLevel="0" collapsed="false">
      <c r="D9" s="13" t="s">
        <v>32</v>
      </c>
    </row>
    <row r="10" customFormat="false" ht="19.5" hidden="false" customHeight="true" outlineLevel="0" collapsed="false">
      <c r="A10" s="15" t="s">
        <v>33</v>
      </c>
      <c r="B10" s="15"/>
      <c r="C10" s="15"/>
      <c r="D10" s="15"/>
      <c r="E10" s="16" t="s">
        <v>34</v>
      </c>
      <c r="F10" s="16"/>
      <c r="G10" s="16"/>
      <c r="H10" s="15" t="s">
        <v>35</v>
      </c>
      <c r="I10" s="15"/>
      <c r="J10" s="15"/>
      <c r="K10" s="16" t="s">
        <v>36</v>
      </c>
      <c r="L10" s="16"/>
      <c r="M10" s="16"/>
    </row>
    <row r="11" customFormat="false" ht="43.5" hidden="false" customHeight="true" outlineLevel="0" collapsed="false">
      <c r="A11" s="17" t="s">
        <v>37</v>
      </c>
      <c r="B11" s="17" t="s">
        <v>38</v>
      </c>
      <c r="C11" s="17" t="s">
        <v>39</v>
      </c>
      <c r="D11" s="17" t="s">
        <v>40</v>
      </c>
      <c r="E11" s="17" t="s">
        <v>41</v>
      </c>
      <c r="F11" s="17" t="s">
        <v>42</v>
      </c>
      <c r="G11" s="17" t="s">
        <v>43</v>
      </c>
      <c r="H11" s="17" t="s">
        <v>44</v>
      </c>
      <c r="I11" s="17" t="s">
        <v>45</v>
      </c>
      <c r="J11" s="17" t="s">
        <v>46</v>
      </c>
      <c r="K11" s="17" t="s">
        <v>47</v>
      </c>
      <c r="L11" s="17" t="s">
        <v>48</v>
      </c>
      <c r="M11" s="17" t="s">
        <v>49</v>
      </c>
    </row>
    <row r="12" customFormat="false" ht="30.75" hidden="false" customHeight="true" outlineLevel="0" collapsed="false">
      <c r="A12" s="18" t="n">
        <v>1</v>
      </c>
      <c r="B12" s="19" t="n">
        <v>45937</v>
      </c>
      <c r="C12" s="20" t="s">
        <v>71</v>
      </c>
      <c r="D12" s="20" t="s">
        <v>87</v>
      </c>
      <c r="E12" s="21" t="s">
        <v>79</v>
      </c>
      <c r="F12" s="21" t="s">
        <v>77</v>
      </c>
      <c r="G12" s="22" t="str">
        <f aca="false">IF(OR(E12="",F12=""),"",IF(E12="Élevé",IF(F12="Faible","1 · Gain rapide","2 · Projet à planifier"),IF(F12="Faible","3 · Quand on a du temps","4 · À abandonner")))</f>
        <v>1 · Gain rapide</v>
      </c>
      <c r="H12" s="20" t="s">
        <v>88</v>
      </c>
      <c r="I12" s="19" t="n">
        <v>45975</v>
      </c>
      <c r="J12" s="20" t="s">
        <v>89</v>
      </c>
      <c r="K12" s="21" t="s">
        <v>90</v>
      </c>
      <c r="L12" s="20" t="s">
        <v>91</v>
      </c>
      <c r="M12" s="22" t="str">
        <f aca="false">IF(AND(D12&lt;&gt;"",I12&lt;&gt;"",OR(K12="Retenue",K12="En cours")),IF(I12&lt;$C$4,"En retard",""),"")</f>
        <v/>
      </c>
    </row>
    <row r="13" customFormat="false" ht="30.75" hidden="false" customHeight="true" outlineLevel="0" collapsed="false">
      <c r="A13" s="18" t="n">
        <v>2</v>
      </c>
      <c r="B13" s="19" t="n">
        <v>46105</v>
      </c>
      <c r="C13" s="20" t="s">
        <v>69</v>
      </c>
      <c r="D13" s="20" t="s">
        <v>92</v>
      </c>
      <c r="E13" s="21" t="s">
        <v>79</v>
      </c>
      <c r="F13" s="21" t="s">
        <v>77</v>
      </c>
      <c r="G13" s="22" t="str">
        <f aca="false">IF(OR(E13="",F13=""),"",IF(E13="Élevé",IF(F13="Faible","1 · Gain rapide","2 · Projet à planifier"),IF(F13="Faible","3 · Quand on a du temps","4 · À abandonner")))</f>
        <v>1 · Gain rapide</v>
      </c>
      <c r="H13" s="20" t="s">
        <v>93</v>
      </c>
      <c r="I13" s="19" t="n">
        <v>46136</v>
      </c>
      <c r="J13" s="20" t="s">
        <v>94</v>
      </c>
      <c r="K13" s="21" t="s">
        <v>90</v>
      </c>
      <c r="L13" s="20" t="s">
        <v>95</v>
      </c>
      <c r="M13" s="22" t="str">
        <f aca="false">IF(AND(D13&lt;&gt;"",I13&lt;&gt;"",OR(K13="Retenue",K13="En cours")),IF(I13&lt;$C$4,"En retard",""),"")</f>
        <v/>
      </c>
    </row>
    <row r="14" customFormat="false" ht="30.75" hidden="false" customHeight="true" outlineLevel="0" collapsed="false">
      <c r="A14" s="18" t="n">
        <v>3</v>
      </c>
      <c r="B14" s="19" t="n">
        <v>45994</v>
      </c>
      <c r="C14" s="20" t="s">
        <v>68</v>
      </c>
      <c r="D14" s="20" t="s">
        <v>96</v>
      </c>
      <c r="E14" s="21" t="s">
        <v>77</v>
      </c>
      <c r="F14" s="21" t="s">
        <v>77</v>
      </c>
      <c r="G14" s="22" t="str">
        <f aca="false">IF(OR(E14="",F14=""),"",IF(E14="Élevé",IF(F14="Faible","1 · Gain rapide","2 · Projet à planifier"),IF(F14="Faible","3 · Quand on a du temps","4 · À abandonner")))</f>
        <v>3 · Quand on a du temps</v>
      </c>
      <c r="H14" s="20" t="s">
        <v>97</v>
      </c>
      <c r="I14" s="19" t="n">
        <v>46038</v>
      </c>
      <c r="J14" s="20" t="s">
        <v>98</v>
      </c>
      <c r="K14" s="21" t="s">
        <v>90</v>
      </c>
      <c r="L14" s="20" t="s">
        <v>99</v>
      </c>
      <c r="M14" s="22" t="str">
        <f aca="false">IF(AND(D14&lt;&gt;"",I14&lt;&gt;"",OR(K14="Retenue",K14="En cours")),IF(I14&lt;$C$4,"En retard",""),"")</f>
        <v/>
      </c>
    </row>
    <row r="15" customFormat="false" ht="30.75" hidden="false" customHeight="true" outlineLevel="0" collapsed="false">
      <c r="A15" s="18" t="n">
        <v>4</v>
      </c>
      <c r="B15" s="19" t="n">
        <v>46037</v>
      </c>
      <c r="C15" s="20" t="s">
        <v>70</v>
      </c>
      <c r="D15" s="20" t="s">
        <v>100</v>
      </c>
      <c r="E15" s="21" t="s">
        <v>79</v>
      </c>
      <c r="F15" s="21" t="s">
        <v>78</v>
      </c>
      <c r="G15" s="22" t="str">
        <f aca="false">IF(OR(E15="",F15=""),"",IF(E15="Élevé",IF(F15="Faible","1 · Gain rapide","2 · Projet à planifier"),IF(F15="Faible","3 · Quand on a du temps","4 · À abandonner")))</f>
        <v>2 · Projet à planifier</v>
      </c>
      <c r="H15" s="20" t="s">
        <v>101</v>
      </c>
      <c r="I15" s="19" t="n">
        <v>46142</v>
      </c>
      <c r="J15" s="20" t="s">
        <v>102</v>
      </c>
      <c r="K15" s="21" t="s">
        <v>90</v>
      </c>
      <c r="L15" s="20" t="s">
        <v>103</v>
      </c>
      <c r="M15" s="22" t="str">
        <f aca="false">IF(AND(D15&lt;&gt;"",I15&lt;&gt;"",OR(K15="Retenue",K15="En cours")),IF(I15&lt;$C$4,"En retard",""),"")</f>
        <v/>
      </c>
    </row>
    <row r="16" customFormat="false" ht="30.75" hidden="false" customHeight="true" outlineLevel="0" collapsed="false">
      <c r="A16" s="18" t="n">
        <v>5</v>
      </c>
      <c r="B16" s="19" t="n">
        <v>46063</v>
      </c>
      <c r="C16" s="20" t="s">
        <v>68</v>
      </c>
      <c r="D16" s="20" t="s">
        <v>104</v>
      </c>
      <c r="E16" s="21" t="s">
        <v>79</v>
      </c>
      <c r="F16" s="21" t="s">
        <v>77</v>
      </c>
      <c r="G16" s="22" t="str">
        <f aca="false">IF(OR(E16="",F16=""),"",IF(E16="Élevé",IF(F16="Faible","1 · Gain rapide","2 · Projet à planifier"),IF(F16="Faible","3 · Quand on a du temps","4 · À abandonner")))</f>
        <v>1 · Gain rapide</v>
      </c>
      <c r="H16" s="20" t="s">
        <v>105</v>
      </c>
      <c r="I16" s="19" t="n">
        <v>46094</v>
      </c>
      <c r="J16" s="20" t="s">
        <v>106</v>
      </c>
      <c r="K16" s="21" t="s">
        <v>90</v>
      </c>
      <c r="L16" s="20" t="s">
        <v>107</v>
      </c>
      <c r="M16" s="22" t="str">
        <f aca="false">IF(AND(D16&lt;&gt;"",I16&lt;&gt;"",OR(K16="Retenue",K16="En cours")),IF(I16&lt;$C$4,"En retard",""),"")</f>
        <v/>
      </c>
    </row>
    <row r="17" customFormat="false" ht="30.75" hidden="false" customHeight="true" outlineLevel="0" collapsed="false">
      <c r="A17" s="18" t="n">
        <v>6</v>
      </c>
      <c r="B17" s="19" t="n">
        <v>46084</v>
      </c>
      <c r="C17" s="20" t="s">
        <v>71</v>
      </c>
      <c r="D17" s="20" t="s">
        <v>108</v>
      </c>
      <c r="E17" s="21" t="s">
        <v>79</v>
      </c>
      <c r="F17" s="21" t="s">
        <v>77</v>
      </c>
      <c r="G17" s="22" t="str">
        <f aca="false">IF(OR(E17="",F17=""),"",IF(E17="Élevé",IF(F17="Faible","1 · Gain rapide","2 · Projet à planifier"),IF(F17="Faible","3 · Quand on a du temps","4 · À abandonner")))</f>
        <v>1 · Gain rapide</v>
      </c>
      <c r="H17" s="20" t="s">
        <v>88</v>
      </c>
      <c r="I17" s="19" t="n">
        <v>46129</v>
      </c>
      <c r="J17" s="20" t="s">
        <v>109</v>
      </c>
      <c r="K17" s="21" t="s">
        <v>90</v>
      </c>
      <c r="L17" s="20" t="s">
        <v>110</v>
      </c>
      <c r="M17" s="22" t="str">
        <f aca="false">IF(AND(D17&lt;&gt;"",I17&lt;&gt;"",OR(K17="Retenue",K17="En cours")),IF(I17&lt;$C$4,"En retard",""),"")</f>
        <v/>
      </c>
    </row>
    <row r="18" customFormat="false" ht="30.75" hidden="false" customHeight="true" outlineLevel="0" collapsed="false">
      <c r="A18" s="18" t="n">
        <v>7</v>
      </c>
      <c r="B18" s="19" t="n">
        <v>46161</v>
      </c>
      <c r="C18" s="20" t="s">
        <v>70</v>
      </c>
      <c r="D18" s="20" t="s">
        <v>111</v>
      </c>
      <c r="E18" s="21" t="s">
        <v>79</v>
      </c>
      <c r="F18" s="21" t="s">
        <v>77</v>
      </c>
      <c r="G18" s="22" t="str">
        <f aca="false">IF(OR(E18="",F18=""),"",IF(E18="Élevé",IF(F18="Faible","1 · Gain rapide","2 · Projet à planifier"),IF(F18="Faible","3 · Quand on a du temps","4 · À abandonner")))</f>
        <v>1 · Gain rapide</v>
      </c>
      <c r="H18" s="20" t="s">
        <v>112</v>
      </c>
      <c r="I18" s="19" t="n">
        <v>46203</v>
      </c>
      <c r="J18" s="20" t="s">
        <v>113</v>
      </c>
      <c r="K18" s="21" t="s">
        <v>90</v>
      </c>
      <c r="L18" s="20"/>
      <c r="M18" s="22" t="str">
        <f aca="false">IF(AND(D18&lt;&gt;"",I18&lt;&gt;"",OR(K18="Retenue",K18="En cours")),IF(I18&lt;$C$4,"En retard",""),"")</f>
        <v/>
      </c>
    </row>
    <row r="19" customFormat="false" ht="30.75" hidden="false" customHeight="true" outlineLevel="0" collapsed="false">
      <c r="A19" s="18" t="n">
        <v>8</v>
      </c>
      <c r="B19" s="19" t="n">
        <v>46175</v>
      </c>
      <c r="C19" s="20" t="s">
        <v>71</v>
      </c>
      <c r="D19" s="20" t="s">
        <v>114</v>
      </c>
      <c r="E19" s="21" t="s">
        <v>77</v>
      </c>
      <c r="F19" s="21" t="s">
        <v>77</v>
      </c>
      <c r="G19" s="22" t="str">
        <f aca="false">IF(OR(E19="",F19=""),"",IF(E19="Élevé",IF(F19="Faible","1 · Gain rapide","2 · Projet à planifier"),IF(F19="Faible","3 · Quand on a du temps","4 · À abandonner")))</f>
        <v>3 · Quand on a du temps</v>
      </c>
      <c r="H19" s="20" t="s">
        <v>105</v>
      </c>
      <c r="I19" s="19" t="n">
        <v>46213</v>
      </c>
      <c r="J19" s="20" t="s">
        <v>115</v>
      </c>
      <c r="K19" s="21" t="s">
        <v>90</v>
      </c>
      <c r="L19" s="20"/>
      <c r="M19" s="22" t="str">
        <f aca="false">IF(AND(D19&lt;&gt;"",I19&lt;&gt;"",OR(K19="Retenue",K19="En cours")),IF(I19&lt;$C$4,"En retard",""),"")</f>
        <v/>
      </c>
    </row>
    <row r="20" customFormat="false" ht="30.75" hidden="false" customHeight="true" outlineLevel="0" collapsed="false">
      <c r="A20" s="18" t="n">
        <v>9</v>
      </c>
      <c r="B20" s="19" t="n">
        <v>46211</v>
      </c>
      <c r="C20" s="20" t="s">
        <v>68</v>
      </c>
      <c r="D20" s="20" t="s">
        <v>116</v>
      </c>
      <c r="E20" s="21" t="s">
        <v>79</v>
      </c>
      <c r="F20" s="21" t="s">
        <v>77</v>
      </c>
      <c r="G20" s="22" t="str">
        <f aca="false">IF(OR(E20="",F20=""),"",IF(E20="Élevé",IF(F20="Faible","1 · Gain rapide","2 · Projet à planifier"),IF(F20="Faible","3 · Quand on a du temps","4 · À abandonner")))</f>
        <v>1 · Gain rapide</v>
      </c>
      <c r="H20" s="20" t="s">
        <v>97</v>
      </c>
      <c r="I20" s="19" t="n">
        <v>46269</v>
      </c>
      <c r="J20" s="20" t="s">
        <v>117</v>
      </c>
      <c r="K20" s="21" t="s">
        <v>90</v>
      </c>
      <c r="L20" s="20"/>
      <c r="M20" s="22" t="str">
        <f aca="false">IF(AND(D20&lt;&gt;"",I20&lt;&gt;"",OR(K20="Retenue",K20="En cours")),IF(I20&lt;$C$4,"En retard",""),"")</f>
        <v/>
      </c>
    </row>
    <row r="21" customFormat="false" ht="30.75" hidden="false" customHeight="true" outlineLevel="0" collapsed="false">
      <c r="A21" s="18" t="n">
        <v>10</v>
      </c>
      <c r="B21" s="19" t="n">
        <v>46259</v>
      </c>
      <c r="C21" s="20" t="s">
        <v>70</v>
      </c>
      <c r="D21" s="20" t="s">
        <v>118</v>
      </c>
      <c r="E21" s="21" t="s">
        <v>79</v>
      </c>
      <c r="F21" s="21" t="s">
        <v>79</v>
      </c>
      <c r="G21" s="22" t="str">
        <f aca="false">IF(OR(E21="",F21=""),"",IF(E21="Élevé",IF(F21="Faible","1 · Gain rapide","2 · Projet à planifier"),IF(F21="Faible","3 · Quand on a du temps","4 · À abandonner")))</f>
        <v>2 · Projet à planifier</v>
      </c>
      <c r="H21" s="20" t="s">
        <v>101</v>
      </c>
      <c r="I21" s="19" t="n">
        <v>46416</v>
      </c>
      <c r="J21" s="20" t="s">
        <v>119</v>
      </c>
      <c r="K21" s="21" t="s">
        <v>62</v>
      </c>
      <c r="L21" s="20"/>
      <c r="M21" s="22" t="str">
        <f aca="false">IF(AND(D21&lt;&gt;"",I21&lt;&gt;"",OR(K21="Retenue",K21="En cours")),IF(I21&lt;$C$4,"En retard",""),"")</f>
        <v/>
      </c>
    </row>
    <row r="22" customFormat="false" ht="30.75" hidden="false" customHeight="true" outlineLevel="0" collapsed="false">
      <c r="A22" s="18" t="n">
        <v>11</v>
      </c>
      <c r="B22" s="19" t="n">
        <v>46279</v>
      </c>
      <c r="C22" s="20" t="s">
        <v>69</v>
      </c>
      <c r="D22" s="20" t="s">
        <v>120</v>
      </c>
      <c r="E22" s="21" t="s">
        <v>79</v>
      </c>
      <c r="F22" s="21" t="s">
        <v>77</v>
      </c>
      <c r="G22" s="22" t="str">
        <f aca="false">IF(OR(E22="",F22=""),"",IF(E22="Élevé",IF(F22="Faible","1 · Gain rapide","2 · Projet à planifier"),IF(F22="Faible","3 · Quand on a du temps","4 · À abandonner")))</f>
        <v>1 · Gain rapide</v>
      </c>
      <c r="H22" s="20" t="s">
        <v>101</v>
      </c>
      <c r="I22" s="19" t="n">
        <v>46325</v>
      </c>
      <c r="J22" s="20" t="s">
        <v>121</v>
      </c>
      <c r="K22" s="21" t="s">
        <v>62</v>
      </c>
      <c r="L22" s="20"/>
      <c r="M22" s="22" t="str">
        <f aca="false">IF(AND(D22&lt;&gt;"",I22&lt;&gt;"",OR(K22="Retenue",K22="En cours")),IF(I22&lt;$C$4,"En retard",""),"")</f>
        <v/>
      </c>
    </row>
    <row r="23" customFormat="false" ht="30.75" hidden="false" customHeight="true" outlineLevel="0" collapsed="false">
      <c r="A23" s="18" t="n">
        <v>12</v>
      </c>
      <c r="B23" s="19" t="n">
        <v>46279</v>
      </c>
      <c r="C23" s="20" t="s">
        <v>69</v>
      </c>
      <c r="D23" s="20" t="s">
        <v>122</v>
      </c>
      <c r="E23" s="21" t="s">
        <v>79</v>
      </c>
      <c r="F23" s="21" t="s">
        <v>77</v>
      </c>
      <c r="G23" s="22" t="str">
        <f aca="false">IF(OR(E23="",F23=""),"",IF(E23="Élevé",IF(F23="Faible","1 · Gain rapide","2 · Projet à planifier"),IF(F23="Faible","3 · Quand on a du temps","4 · À abandonner")))</f>
        <v>1 · Gain rapide</v>
      </c>
      <c r="H23" s="20" t="s">
        <v>97</v>
      </c>
      <c r="I23" s="19" t="n">
        <v>46339</v>
      </c>
      <c r="J23" s="20" t="s">
        <v>123</v>
      </c>
      <c r="K23" s="21" t="s">
        <v>62</v>
      </c>
      <c r="L23" s="20"/>
      <c r="M23" s="22" t="str">
        <f aca="false">IF(AND(D23&lt;&gt;"",I23&lt;&gt;"",OR(K23="Retenue",K23="En cours")),IF(I23&lt;$C$4,"En retard",""),"")</f>
        <v/>
      </c>
    </row>
    <row r="24" customFormat="false" ht="18" hidden="false" customHeight="true" outlineLevel="0" collapsed="false">
      <c r="A24" s="18" t="n">
        <v>13</v>
      </c>
      <c r="B24" s="19" t="n">
        <v>46119</v>
      </c>
      <c r="C24" s="20" t="s">
        <v>71</v>
      </c>
      <c r="D24" s="20" t="s">
        <v>124</v>
      </c>
      <c r="E24" s="21" t="s">
        <v>77</v>
      </c>
      <c r="F24" s="21" t="s">
        <v>79</v>
      </c>
      <c r="G24" s="22" t="str">
        <f aca="false">IF(OR(E24="",F24=""),"",IF(E24="Élevé",IF(F24="Faible","1 · Gain rapide","2 · Projet à planifier"),IF(F24="Faible","3 · Quand on a du temps","4 · À abandonner")))</f>
        <v>4 · À abandonner</v>
      </c>
      <c r="H24" s="20" t="s">
        <v>88</v>
      </c>
      <c r="I24" s="19"/>
      <c r="J24" s="20"/>
      <c r="K24" s="21" t="s">
        <v>125</v>
      </c>
      <c r="L24" s="20" t="s">
        <v>126</v>
      </c>
      <c r="M24" s="22" t="str">
        <f aca="false">IF(AND(D24&lt;&gt;"",I24&lt;&gt;"",OR(K24="Retenue",K24="En cours")),IF(I24&lt;$C$4,"En retard",""),"")</f>
        <v/>
      </c>
    </row>
    <row r="25" customFormat="false" ht="18" hidden="false" customHeight="true" outlineLevel="0" collapsed="false">
      <c r="A25" s="18" t="n">
        <v>14</v>
      </c>
      <c r="B25" s="19" t="n">
        <v>46147</v>
      </c>
      <c r="C25" s="20" t="s">
        <v>72</v>
      </c>
      <c r="D25" s="20" t="s">
        <v>127</v>
      </c>
      <c r="E25" s="21" t="s">
        <v>77</v>
      </c>
      <c r="F25" s="21" t="s">
        <v>79</v>
      </c>
      <c r="G25" s="22" t="str">
        <f aca="false">IF(OR(E25="",F25=""),"",IF(E25="Élevé",IF(F25="Faible","1 · Gain rapide","2 · Projet à planifier"),IF(F25="Faible","3 · Quand on a du temps","4 · À abandonner")))</f>
        <v>4 · À abandonner</v>
      </c>
      <c r="H25" s="20" t="s">
        <v>128</v>
      </c>
      <c r="I25" s="19"/>
      <c r="J25" s="20"/>
      <c r="K25" s="21" t="s">
        <v>125</v>
      </c>
      <c r="L25" s="20" t="s">
        <v>126</v>
      </c>
      <c r="M25" s="22" t="str">
        <f aca="false">IF(AND(D25&lt;&gt;"",I25&lt;&gt;"",OR(K25="Retenue",K25="En cours")),IF(I25&lt;$C$4,"En retard",""),"")</f>
        <v/>
      </c>
    </row>
    <row r="26" customFormat="false" ht="30" hidden="false" customHeight="true" outlineLevel="0" collapsed="false">
      <c r="A26" s="18" t="n">
        <v>15</v>
      </c>
      <c r="B26" s="19"/>
      <c r="C26" s="20"/>
      <c r="D26" s="20"/>
      <c r="E26" s="21"/>
      <c r="F26" s="21"/>
      <c r="G26" s="22" t="str">
        <f aca="false">IF(OR(E26="",F26=""),"",IF(E26="Élevé",IF(F26="Faible","1 · Gain rapide","2 · Projet à planifier"),IF(F26="Faible","3 · Quand on a du temps","4 · À abandonner")))</f>
        <v/>
      </c>
      <c r="H26" s="20"/>
      <c r="I26" s="19"/>
      <c r="J26" s="20"/>
      <c r="K26" s="21"/>
      <c r="L26" s="20"/>
      <c r="M26" s="22" t="str">
        <f aca="false">IF(AND(D26&lt;&gt;"",I26&lt;&gt;"",OR(K26="Retenue",K26="En cours")),IF(I26&lt;$C$4,"En retard",""),"")</f>
        <v/>
      </c>
    </row>
    <row r="27" customFormat="false" ht="30" hidden="false" customHeight="true" outlineLevel="0" collapsed="false">
      <c r="A27" s="18" t="n">
        <v>16</v>
      </c>
      <c r="B27" s="19"/>
      <c r="C27" s="20"/>
      <c r="D27" s="20"/>
      <c r="E27" s="21"/>
      <c r="F27" s="21"/>
      <c r="G27" s="22" t="str">
        <f aca="false">IF(OR(E27="",F27=""),"",IF(E27="Élevé",IF(F27="Faible","1 · Gain rapide","2 · Projet à planifier"),IF(F27="Faible","3 · Quand on a du temps","4 · À abandonner")))</f>
        <v/>
      </c>
      <c r="H27" s="20"/>
      <c r="I27" s="19"/>
      <c r="J27" s="20"/>
      <c r="K27" s="21"/>
      <c r="L27" s="20"/>
      <c r="M27" s="22" t="str">
        <f aca="false">IF(AND(D27&lt;&gt;"",I27&lt;&gt;"",OR(K27="Retenue",K27="En cours")),IF(I27&lt;$C$4,"En retard",""),"")</f>
        <v/>
      </c>
    </row>
    <row r="28" customFormat="false" ht="30" hidden="false" customHeight="true" outlineLevel="0" collapsed="false">
      <c r="A28" s="18" t="n">
        <v>17</v>
      </c>
      <c r="B28" s="19"/>
      <c r="C28" s="20"/>
      <c r="D28" s="20"/>
      <c r="E28" s="21"/>
      <c r="F28" s="21"/>
      <c r="G28" s="22" t="str">
        <f aca="false">IF(OR(E28="",F28=""),"",IF(E28="Élevé",IF(F28="Faible","1 · Gain rapide","2 · Projet à planifier"),IF(F28="Faible","3 · Quand on a du temps","4 · À abandonner")))</f>
        <v/>
      </c>
      <c r="H28" s="20"/>
      <c r="I28" s="19"/>
      <c r="J28" s="20"/>
      <c r="K28" s="21"/>
      <c r="L28" s="20"/>
      <c r="M28" s="22" t="str">
        <f aca="false">IF(AND(D28&lt;&gt;"",I28&lt;&gt;"",OR(K28="Retenue",K28="En cours")),IF(I28&lt;$C$4,"En retard",""),"")</f>
        <v/>
      </c>
    </row>
    <row r="29" customFormat="false" ht="30" hidden="false" customHeight="true" outlineLevel="0" collapsed="false">
      <c r="A29" s="18" t="n">
        <v>18</v>
      </c>
      <c r="B29" s="19"/>
      <c r="C29" s="20"/>
      <c r="D29" s="20"/>
      <c r="E29" s="21"/>
      <c r="F29" s="21"/>
      <c r="G29" s="22" t="str">
        <f aca="false">IF(OR(E29="",F29=""),"",IF(E29="Élevé",IF(F29="Faible","1 · Gain rapide","2 · Projet à planifier"),IF(F29="Faible","3 · Quand on a du temps","4 · À abandonner")))</f>
        <v/>
      </c>
      <c r="H29" s="20"/>
      <c r="I29" s="19"/>
      <c r="J29" s="20"/>
      <c r="K29" s="21"/>
      <c r="L29" s="20"/>
      <c r="M29" s="22" t="str">
        <f aca="false">IF(AND(D29&lt;&gt;"",I29&lt;&gt;"",OR(K29="Retenue",K29="En cours")),IF(I29&lt;$C$4,"En retard",""),"")</f>
        <v/>
      </c>
    </row>
    <row r="30" customFormat="false" ht="30" hidden="false" customHeight="true" outlineLevel="0" collapsed="false">
      <c r="A30" s="18" t="n">
        <v>19</v>
      </c>
      <c r="B30" s="19"/>
      <c r="C30" s="20"/>
      <c r="D30" s="20"/>
      <c r="E30" s="21"/>
      <c r="F30" s="21"/>
      <c r="G30" s="22" t="str">
        <f aca="false">IF(OR(E30="",F30=""),"",IF(E30="Élevé",IF(F30="Faible","1 · Gain rapide","2 · Projet à planifier"),IF(F30="Faible","3 · Quand on a du temps","4 · À abandonner")))</f>
        <v/>
      </c>
      <c r="H30" s="20"/>
      <c r="I30" s="19"/>
      <c r="J30" s="20"/>
      <c r="K30" s="21"/>
      <c r="L30" s="20"/>
      <c r="M30" s="22" t="str">
        <f aca="false">IF(AND(D30&lt;&gt;"",I30&lt;&gt;"",OR(K30="Retenue",K30="En cours")),IF(I30&lt;$C$4,"En retard",""),"")</f>
        <v/>
      </c>
    </row>
    <row r="31" customFormat="false" ht="30" hidden="false" customHeight="true" outlineLevel="0" collapsed="false">
      <c r="A31" s="18" t="n">
        <v>20</v>
      </c>
      <c r="B31" s="19"/>
      <c r="C31" s="20"/>
      <c r="D31" s="20"/>
      <c r="E31" s="21"/>
      <c r="F31" s="21"/>
      <c r="G31" s="22" t="str">
        <f aca="false">IF(OR(E31="",F31=""),"",IF(E31="Élevé",IF(F31="Faible","1 · Gain rapide","2 · Projet à planifier"),IF(F31="Faible","3 · Quand on a du temps","4 · À abandonner")))</f>
        <v/>
      </c>
      <c r="H31" s="20"/>
      <c r="I31" s="19"/>
      <c r="J31" s="20"/>
      <c r="K31" s="21"/>
      <c r="L31" s="20"/>
      <c r="M31" s="22" t="str">
        <f aca="false">IF(AND(D31&lt;&gt;"",I31&lt;&gt;"",OR(K31="Retenue",K31="En cours")),IF(I31&lt;$C$4,"En retard",""),"")</f>
        <v/>
      </c>
    </row>
    <row r="32" customFormat="false" ht="30" hidden="false" customHeight="true" outlineLevel="0" collapsed="false">
      <c r="A32" s="18" t="n">
        <v>21</v>
      </c>
      <c r="B32" s="19"/>
      <c r="C32" s="20"/>
      <c r="D32" s="20"/>
      <c r="E32" s="21"/>
      <c r="F32" s="21"/>
      <c r="G32" s="22" t="str">
        <f aca="false">IF(OR(E32="",F32=""),"",IF(E32="Élevé",IF(F32="Faible","1 · Gain rapide","2 · Projet à planifier"),IF(F32="Faible","3 · Quand on a du temps","4 · À abandonner")))</f>
        <v/>
      </c>
      <c r="H32" s="20"/>
      <c r="I32" s="19"/>
      <c r="J32" s="20"/>
      <c r="K32" s="21"/>
      <c r="L32" s="20"/>
      <c r="M32" s="22" t="str">
        <f aca="false">IF(AND(D32&lt;&gt;"",I32&lt;&gt;"",OR(K32="Retenue",K32="En cours")),IF(I32&lt;$C$4,"En retard",""),"")</f>
        <v/>
      </c>
    </row>
    <row r="33" customFormat="false" ht="30" hidden="false" customHeight="true" outlineLevel="0" collapsed="false">
      <c r="A33" s="18" t="n">
        <v>22</v>
      </c>
      <c r="B33" s="19"/>
      <c r="C33" s="20"/>
      <c r="D33" s="20"/>
      <c r="E33" s="21"/>
      <c r="F33" s="21"/>
      <c r="G33" s="22" t="str">
        <f aca="false">IF(OR(E33="",F33=""),"",IF(E33="Élevé",IF(F33="Faible","1 · Gain rapide","2 · Projet à planifier"),IF(F33="Faible","3 · Quand on a du temps","4 · À abandonner")))</f>
        <v/>
      </c>
      <c r="H33" s="20"/>
      <c r="I33" s="19"/>
      <c r="J33" s="20"/>
      <c r="K33" s="21"/>
      <c r="L33" s="20"/>
      <c r="M33" s="22" t="str">
        <f aca="false">IF(AND(D33&lt;&gt;"",I33&lt;&gt;"",OR(K33="Retenue",K33="En cours")),IF(I33&lt;$C$4,"En retard",""),"")</f>
        <v/>
      </c>
    </row>
    <row r="34" customFormat="false" ht="30" hidden="false" customHeight="true" outlineLevel="0" collapsed="false">
      <c r="A34" s="18" t="n">
        <v>23</v>
      </c>
      <c r="B34" s="19"/>
      <c r="C34" s="20"/>
      <c r="D34" s="20"/>
      <c r="E34" s="21"/>
      <c r="F34" s="21"/>
      <c r="G34" s="22" t="str">
        <f aca="false">IF(OR(E34="",F34=""),"",IF(E34="Élevé",IF(F34="Faible","1 · Gain rapide","2 · Projet à planifier"),IF(F34="Faible","3 · Quand on a du temps","4 · À abandonner")))</f>
        <v/>
      </c>
      <c r="H34" s="20"/>
      <c r="I34" s="19"/>
      <c r="J34" s="20"/>
      <c r="K34" s="21"/>
      <c r="L34" s="20"/>
      <c r="M34" s="22" t="str">
        <f aca="false">IF(AND(D34&lt;&gt;"",I34&lt;&gt;"",OR(K34="Retenue",K34="En cours")),IF(I34&lt;$C$4,"En retard",""),"")</f>
        <v/>
      </c>
    </row>
    <row r="35" customFormat="false" ht="30" hidden="false" customHeight="true" outlineLevel="0" collapsed="false">
      <c r="A35" s="18" t="n">
        <v>24</v>
      </c>
      <c r="B35" s="19"/>
      <c r="C35" s="20"/>
      <c r="D35" s="20"/>
      <c r="E35" s="21"/>
      <c r="F35" s="21"/>
      <c r="G35" s="22" t="str">
        <f aca="false">IF(OR(E35="",F35=""),"",IF(E35="Élevé",IF(F35="Faible","1 · Gain rapide","2 · Projet à planifier"),IF(F35="Faible","3 · Quand on a du temps","4 · À abandonner")))</f>
        <v/>
      </c>
      <c r="H35" s="20"/>
      <c r="I35" s="19"/>
      <c r="J35" s="20"/>
      <c r="K35" s="21"/>
      <c r="L35" s="20"/>
      <c r="M35" s="22" t="str">
        <f aca="false">IF(AND(D35&lt;&gt;"",I35&lt;&gt;"",OR(K35="Retenue",K35="En cours")),IF(I35&lt;$C$4,"En retard",""),"")</f>
        <v/>
      </c>
    </row>
    <row r="36" customFormat="false" ht="30" hidden="false" customHeight="true" outlineLevel="0" collapsed="false">
      <c r="A36" s="18" t="n">
        <v>25</v>
      </c>
      <c r="B36" s="19"/>
      <c r="C36" s="20"/>
      <c r="D36" s="20"/>
      <c r="E36" s="21"/>
      <c r="F36" s="21"/>
      <c r="G36" s="22" t="str">
        <f aca="false">IF(OR(E36="",F36=""),"",IF(E36="Élevé",IF(F36="Faible","1 · Gain rapide","2 · Projet à planifier"),IF(F36="Faible","3 · Quand on a du temps","4 · À abandonner")))</f>
        <v/>
      </c>
      <c r="H36" s="20"/>
      <c r="I36" s="19"/>
      <c r="J36" s="20"/>
      <c r="K36" s="21"/>
      <c r="L36" s="20"/>
      <c r="M36" s="22" t="str">
        <f aca="false">IF(AND(D36&lt;&gt;"",I36&lt;&gt;"",OR(K36="Retenue",K36="En cours")),IF(I36&lt;$C$4,"En retard",""),"")</f>
        <v/>
      </c>
    </row>
    <row r="37" customFormat="false" ht="30" hidden="false" customHeight="true" outlineLevel="0" collapsed="false">
      <c r="A37" s="18" t="n">
        <v>26</v>
      </c>
      <c r="B37" s="19"/>
      <c r="C37" s="20"/>
      <c r="D37" s="20"/>
      <c r="E37" s="21"/>
      <c r="F37" s="21"/>
      <c r="G37" s="22" t="str">
        <f aca="false">IF(OR(E37="",F37=""),"",IF(E37="Élevé",IF(F37="Faible","1 · Gain rapide","2 · Projet à planifier"),IF(F37="Faible","3 · Quand on a du temps","4 · À abandonner")))</f>
        <v/>
      </c>
      <c r="H37" s="20"/>
      <c r="I37" s="19"/>
      <c r="J37" s="20"/>
      <c r="K37" s="21"/>
      <c r="L37" s="20"/>
      <c r="M37" s="22" t="str">
        <f aca="false">IF(AND(D37&lt;&gt;"",I37&lt;&gt;"",OR(K37="Retenue",K37="En cours")),IF(I37&lt;$C$4,"En retard",""),"")</f>
        <v/>
      </c>
    </row>
    <row r="38" customFormat="false" ht="30" hidden="false" customHeight="true" outlineLevel="0" collapsed="false">
      <c r="A38" s="18" t="n">
        <v>27</v>
      </c>
      <c r="B38" s="19"/>
      <c r="C38" s="20"/>
      <c r="D38" s="20"/>
      <c r="E38" s="21"/>
      <c r="F38" s="21"/>
      <c r="G38" s="22" t="str">
        <f aca="false">IF(OR(E38="",F38=""),"",IF(E38="Élevé",IF(F38="Faible","1 · Gain rapide","2 · Projet à planifier"),IF(F38="Faible","3 · Quand on a du temps","4 · À abandonner")))</f>
        <v/>
      </c>
      <c r="H38" s="20"/>
      <c r="I38" s="19"/>
      <c r="J38" s="20"/>
      <c r="K38" s="21"/>
      <c r="L38" s="20"/>
      <c r="M38" s="22" t="str">
        <f aca="false">IF(AND(D38&lt;&gt;"",I38&lt;&gt;"",OR(K38="Retenue",K38="En cours")),IF(I38&lt;$C$4,"En retard",""),"")</f>
        <v/>
      </c>
    </row>
    <row r="39" customFormat="false" ht="30" hidden="false" customHeight="true" outlineLevel="0" collapsed="false">
      <c r="A39" s="18" t="n">
        <v>28</v>
      </c>
      <c r="B39" s="19"/>
      <c r="C39" s="20"/>
      <c r="D39" s="20"/>
      <c r="E39" s="21"/>
      <c r="F39" s="21"/>
      <c r="G39" s="22" t="str">
        <f aca="false">IF(OR(E39="",F39=""),"",IF(E39="Élevé",IF(F39="Faible","1 · Gain rapide","2 · Projet à planifier"),IF(F39="Faible","3 · Quand on a du temps","4 · À abandonner")))</f>
        <v/>
      </c>
      <c r="H39" s="20"/>
      <c r="I39" s="19"/>
      <c r="J39" s="20"/>
      <c r="K39" s="21"/>
      <c r="L39" s="20"/>
      <c r="M39" s="22" t="str">
        <f aca="false">IF(AND(D39&lt;&gt;"",I39&lt;&gt;"",OR(K39="Retenue",K39="En cours")),IF(I39&lt;$C$4,"En retard",""),"")</f>
        <v/>
      </c>
    </row>
    <row r="40" customFormat="false" ht="30" hidden="false" customHeight="true" outlineLevel="0" collapsed="false">
      <c r="A40" s="18" t="n">
        <v>29</v>
      </c>
      <c r="B40" s="19"/>
      <c r="C40" s="20"/>
      <c r="D40" s="20"/>
      <c r="E40" s="21"/>
      <c r="F40" s="21"/>
      <c r="G40" s="22" t="str">
        <f aca="false">IF(OR(E40="",F40=""),"",IF(E40="Élevé",IF(F40="Faible","1 · Gain rapide","2 · Projet à planifier"),IF(F40="Faible","3 · Quand on a du temps","4 · À abandonner")))</f>
        <v/>
      </c>
      <c r="H40" s="20"/>
      <c r="I40" s="19"/>
      <c r="J40" s="20"/>
      <c r="K40" s="21"/>
      <c r="L40" s="20"/>
      <c r="M40" s="22" t="str">
        <f aca="false">IF(AND(D40&lt;&gt;"",I40&lt;&gt;"",OR(K40="Retenue",K40="En cours")),IF(I40&lt;$C$4,"En retard",""),"")</f>
        <v/>
      </c>
    </row>
    <row r="41" customFormat="false" ht="30" hidden="false" customHeight="true" outlineLevel="0" collapsed="false">
      <c r="A41" s="18" t="n">
        <v>30</v>
      </c>
      <c r="B41" s="19"/>
      <c r="C41" s="20"/>
      <c r="D41" s="20"/>
      <c r="E41" s="21"/>
      <c r="F41" s="21"/>
      <c r="G41" s="22" t="str">
        <f aca="false">IF(OR(E41="",F41=""),"",IF(E41="Élevé",IF(F41="Faible","1 · Gain rapide","2 · Projet à planifier"),IF(F41="Faible","3 · Quand on a du temps","4 · À abandonner")))</f>
        <v/>
      </c>
      <c r="H41" s="20"/>
      <c r="I41" s="19"/>
      <c r="J41" s="20"/>
      <c r="K41" s="21"/>
      <c r="L41" s="20"/>
      <c r="M41" s="22" t="str">
        <f aca="false">IF(AND(D41&lt;&gt;"",I41&lt;&gt;"",OR(K41="Retenue",K41="En cours")),IF(I41&lt;$C$4,"En retard",""),"")</f>
        <v/>
      </c>
    </row>
    <row r="42" customFormat="false" ht="30" hidden="false" customHeight="true" outlineLevel="0" collapsed="false">
      <c r="A42" s="18" t="n">
        <v>31</v>
      </c>
      <c r="B42" s="19"/>
      <c r="C42" s="20"/>
      <c r="D42" s="20"/>
      <c r="E42" s="21"/>
      <c r="F42" s="21"/>
      <c r="G42" s="22" t="str">
        <f aca="false">IF(OR(E42="",F42=""),"",IF(E42="Élevé",IF(F42="Faible","1 · Gain rapide","2 · Projet à planifier"),IF(F42="Faible","3 · Quand on a du temps","4 · À abandonner")))</f>
        <v/>
      </c>
      <c r="H42" s="20"/>
      <c r="I42" s="19"/>
      <c r="J42" s="20"/>
      <c r="K42" s="21"/>
      <c r="L42" s="20"/>
      <c r="M42" s="22" t="str">
        <f aca="false">IF(AND(D42&lt;&gt;"",I42&lt;&gt;"",OR(K42="Retenue",K42="En cours")),IF(I42&lt;$C$4,"En retard",""),"")</f>
        <v/>
      </c>
    </row>
    <row r="43" customFormat="false" ht="30" hidden="false" customHeight="true" outlineLevel="0" collapsed="false">
      <c r="A43" s="18" t="n">
        <v>32</v>
      </c>
      <c r="B43" s="19"/>
      <c r="C43" s="20"/>
      <c r="D43" s="20"/>
      <c r="E43" s="21"/>
      <c r="F43" s="21"/>
      <c r="G43" s="22" t="str">
        <f aca="false">IF(OR(E43="",F43=""),"",IF(E43="Élevé",IF(F43="Faible","1 · Gain rapide","2 · Projet à planifier"),IF(F43="Faible","3 · Quand on a du temps","4 · À abandonner")))</f>
        <v/>
      </c>
      <c r="H43" s="20"/>
      <c r="I43" s="19"/>
      <c r="J43" s="20"/>
      <c r="K43" s="21"/>
      <c r="L43" s="20"/>
      <c r="M43" s="22" t="str">
        <f aca="false">IF(AND(D43&lt;&gt;"",I43&lt;&gt;"",OR(K43="Retenue",K43="En cours")),IF(I43&lt;$C$4,"En retard",""),"")</f>
        <v/>
      </c>
    </row>
    <row r="44" customFormat="false" ht="30" hidden="false" customHeight="true" outlineLevel="0" collapsed="false">
      <c r="A44" s="18" t="n">
        <v>33</v>
      </c>
      <c r="B44" s="19"/>
      <c r="C44" s="20"/>
      <c r="D44" s="20"/>
      <c r="E44" s="21"/>
      <c r="F44" s="21"/>
      <c r="G44" s="22" t="str">
        <f aca="false">IF(OR(E44="",F44=""),"",IF(E44="Élevé",IF(F44="Faible","1 · Gain rapide","2 · Projet à planifier"),IF(F44="Faible","3 · Quand on a du temps","4 · À abandonner")))</f>
        <v/>
      </c>
      <c r="H44" s="20"/>
      <c r="I44" s="19"/>
      <c r="J44" s="20"/>
      <c r="K44" s="21"/>
      <c r="L44" s="20"/>
      <c r="M44" s="22" t="str">
        <f aca="false">IF(AND(D44&lt;&gt;"",I44&lt;&gt;"",OR(K44="Retenue",K44="En cours")),IF(I44&lt;$C$4,"En retard",""),"")</f>
        <v/>
      </c>
    </row>
    <row r="45" customFormat="false" ht="30" hidden="false" customHeight="true" outlineLevel="0" collapsed="false">
      <c r="A45" s="18" t="n">
        <v>34</v>
      </c>
      <c r="B45" s="19"/>
      <c r="C45" s="20"/>
      <c r="D45" s="20"/>
      <c r="E45" s="21"/>
      <c r="F45" s="21"/>
      <c r="G45" s="22" t="str">
        <f aca="false">IF(OR(E45="",F45=""),"",IF(E45="Élevé",IF(F45="Faible","1 · Gain rapide","2 · Projet à planifier"),IF(F45="Faible","3 · Quand on a du temps","4 · À abandonner")))</f>
        <v/>
      </c>
      <c r="H45" s="20"/>
      <c r="I45" s="19"/>
      <c r="J45" s="20"/>
      <c r="K45" s="21"/>
      <c r="L45" s="20"/>
      <c r="M45" s="22" t="str">
        <f aca="false">IF(AND(D45&lt;&gt;"",I45&lt;&gt;"",OR(K45="Retenue",K45="En cours")),IF(I45&lt;$C$4,"En retard",""),"")</f>
        <v/>
      </c>
    </row>
    <row r="46" customFormat="false" ht="30" hidden="false" customHeight="true" outlineLevel="0" collapsed="false">
      <c r="A46" s="18" t="n">
        <v>35</v>
      </c>
      <c r="B46" s="19"/>
      <c r="C46" s="20"/>
      <c r="D46" s="20"/>
      <c r="E46" s="21"/>
      <c r="F46" s="21"/>
      <c r="G46" s="22" t="str">
        <f aca="false">IF(OR(E46="",F46=""),"",IF(E46="Élevé",IF(F46="Faible","1 · Gain rapide","2 · Projet à planifier"),IF(F46="Faible","3 · Quand on a du temps","4 · À abandonner")))</f>
        <v/>
      </c>
      <c r="H46" s="20"/>
      <c r="I46" s="19"/>
      <c r="J46" s="20"/>
      <c r="K46" s="21"/>
      <c r="L46" s="20"/>
      <c r="M46" s="22" t="str">
        <f aca="false">IF(AND(D46&lt;&gt;"",I46&lt;&gt;"",OR(K46="Retenue",K46="En cours")),IF(I46&lt;$C$4,"En retard",""),"")</f>
        <v/>
      </c>
    </row>
    <row r="47" customFormat="false" ht="30" hidden="false" customHeight="true" outlineLevel="0" collapsed="false">
      <c r="A47" s="18" t="n">
        <v>36</v>
      </c>
      <c r="B47" s="19"/>
      <c r="C47" s="20"/>
      <c r="D47" s="20"/>
      <c r="E47" s="21"/>
      <c r="F47" s="21"/>
      <c r="G47" s="22" t="str">
        <f aca="false">IF(OR(E47="",F47=""),"",IF(E47="Élevé",IF(F47="Faible","1 · Gain rapide","2 · Projet à planifier"),IF(F47="Faible","3 · Quand on a du temps","4 · À abandonner")))</f>
        <v/>
      </c>
      <c r="H47" s="20"/>
      <c r="I47" s="19"/>
      <c r="J47" s="20"/>
      <c r="K47" s="21"/>
      <c r="L47" s="20"/>
      <c r="M47" s="22" t="str">
        <f aca="false">IF(AND(D47&lt;&gt;"",I47&lt;&gt;"",OR(K47="Retenue",K47="En cours")),IF(I47&lt;$C$4,"En retard",""),"")</f>
        <v/>
      </c>
    </row>
    <row r="48" customFormat="false" ht="30" hidden="false" customHeight="true" outlineLevel="0" collapsed="false">
      <c r="A48" s="18" t="n">
        <v>37</v>
      </c>
      <c r="B48" s="19"/>
      <c r="C48" s="20"/>
      <c r="D48" s="20"/>
      <c r="E48" s="21"/>
      <c r="F48" s="21"/>
      <c r="G48" s="22" t="str">
        <f aca="false">IF(OR(E48="",F48=""),"",IF(E48="Élevé",IF(F48="Faible","1 · Gain rapide","2 · Projet à planifier"),IF(F48="Faible","3 · Quand on a du temps","4 · À abandonner")))</f>
        <v/>
      </c>
      <c r="H48" s="20"/>
      <c r="I48" s="19"/>
      <c r="J48" s="20"/>
      <c r="K48" s="21"/>
      <c r="L48" s="20"/>
      <c r="M48" s="22" t="str">
        <f aca="false">IF(AND(D48&lt;&gt;"",I48&lt;&gt;"",OR(K48="Retenue",K48="En cours")),IF(I48&lt;$C$4,"En retard",""),"")</f>
        <v/>
      </c>
    </row>
    <row r="49" customFormat="false" ht="30" hidden="false" customHeight="true" outlineLevel="0" collapsed="false">
      <c r="A49" s="18" t="n">
        <v>38</v>
      </c>
      <c r="B49" s="19"/>
      <c r="C49" s="20"/>
      <c r="D49" s="20"/>
      <c r="E49" s="21"/>
      <c r="F49" s="21"/>
      <c r="G49" s="22" t="str">
        <f aca="false">IF(OR(E49="",F49=""),"",IF(E49="Élevé",IF(F49="Faible","1 · Gain rapide","2 · Projet à planifier"),IF(F49="Faible","3 · Quand on a du temps","4 · À abandonner")))</f>
        <v/>
      </c>
      <c r="H49" s="20"/>
      <c r="I49" s="19"/>
      <c r="J49" s="20"/>
      <c r="K49" s="21"/>
      <c r="L49" s="20"/>
      <c r="M49" s="22" t="str">
        <f aca="false">IF(AND(D49&lt;&gt;"",I49&lt;&gt;"",OR(K49="Retenue",K49="En cours")),IF(I49&lt;$C$4,"En retard",""),"")</f>
        <v/>
      </c>
    </row>
    <row r="50" customFormat="false" ht="30" hidden="false" customHeight="true" outlineLevel="0" collapsed="false">
      <c r="A50" s="18" t="n">
        <v>39</v>
      </c>
      <c r="B50" s="19"/>
      <c r="C50" s="20"/>
      <c r="D50" s="20"/>
      <c r="E50" s="21"/>
      <c r="F50" s="21"/>
      <c r="G50" s="22" t="str">
        <f aca="false">IF(OR(E50="",F50=""),"",IF(E50="Élevé",IF(F50="Faible","1 · Gain rapide","2 · Projet à planifier"),IF(F50="Faible","3 · Quand on a du temps","4 · À abandonner")))</f>
        <v/>
      </c>
      <c r="H50" s="20"/>
      <c r="I50" s="19"/>
      <c r="J50" s="20"/>
      <c r="K50" s="21"/>
      <c r="L50" s="20"/>
      <c r="M50" s="22" t="str">
        <f aca="false">IF(AND(D50&lt;&gt;"",I50&lt;&gt;"",OR(K50="Retenue",K50="En cours")),IF(I50&lt;$C$4,"En retard",""),"")</f>
        <v/>
      </c>
    </row>
    <row r="51" customFormat="false" ht="30" hidden="false" customHeight="true" outlineLevel="0" collapsed="false">
      <c r="A51" s="18" t="n">
        <v>40</v>
      </c>
      <c r="B51" s="19"/>
      <c r="C51" s="20"/>
      <c r="D51" s="20"/>
      <c r="E51" s="21"/>
      <c r="F51" s="21"/>
      <c r="G51" s="22" t="str">
        <f aca="false">IF(OR(E51="",F51=""),"",IF(E51="Élevé",IF(F51="Faible","1 · Gain rapide","2 · Projet à planifier"),IF(F51="Faible","3 · Quand on a du temps","4 · À abandonner")))</f>
        <v/>
      </c>
      <c r="H51" s="20"/>
      <c r="I51" s="19"/>
      <c r="J51" s="20"/>
      <c r="K51" s="21"/>
      <c r="L51" s="20"/>
      <c r="M51" s="22" t="str">
        <f aca="false">IF(AND(D51&lt;&gt;"",I51&lt;&gt;"",OR(K51="Retenue",K51="En cours")),IF(I51&lt;$C$4,"En retard",""),"")</f>
        <v/>
      </c>
    </row>
  </sheetData>
  <mergeCells count="4">
    <mergeCell ref="A10:D10"/>
    <mergeCell ref="E10:G10"/>
    <mergeCell ref="H10:J10"/>
    <mergeCell ref="K10:M10"/>
  </mergeCells>
  <conditionalFormatting sqref="K12:K51">
    <cfRule type="expression" priority="2" aboveAverage="0" equalAverage="0" bottom="0" percent="0" rank="0" text="" dxfId="0">
      <formula>$K12="Réalisée"</formula>
    </cfRule>
    <cfRule type="expression" priority="3" aboveAverage="0" equalAverage="0" bottom="0" percent="0" rank="0" text="" dxfId="1">
      <formula>$K12="Abandonnée"</formula>
    </cfRule>
  </conditionalFormatting>
  <conditionalFormatting sqref="M12:M51">
    <cfRule type="expression" priority="4" aboveAverage="0" equalAverage="0" bottom="0" percent="0" rank="0" text="" dxfId="2">
      <formula>$M12="En retard"</formula>
    </cfRule>
  </conditionalFormatting>
  <conditionalFormatting sqref="G12:G51">
    <cfRule type="expression" priority="5" aboveAverage="0" equalAverage="0" bottom="0" percent="0" rank="0" text="" dxfId="0">
      <formula>LEFT($G12,1)="1"</formula>
    </cfRule>
  </conditionalFormatting>
  <dataValidations count="4">
    <dataValidation allowBlank="true" errorStyle="stop" operator="between" showDropDown="false" showErrorMessage="false" showInputMessage="false" sqref="C12:C51" type="list">
      <formula1>Listes!$A$4:$A$10</formula1>
      <formula2>0</formula2>
    </dataValidation>
    <dataValidation allowBlank="true" errorStyle="stop" operator="between" showDropDown="false" showErrorMessage="false" showInputMessage="false" sqref="E12:E51" type="list">
      <formula1>Listes!$B$4:$B$5</formula1>
      <formula2>0</formula2>
    </dataValidation>
    <dataValidation allowBlank="true" errorStyle="stop" operator="between" showDropDown="false" showErrorMessage="false" showInputMessage="false" sqref="F12:F51" type="list">
      <formula1>Listes!$C$4:$C$6</formula1>
      <formula2>0</formula2>
    </dataValidation>
    <dataValidation allowBlank="true" errorStyle="stop" operator="between" showDropDown="false" showErrorMessage="false" showInputMessage="false" sqref="K12:K51" type="list">
      <formula1>Listes!$D$4:$D$8</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F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40"/>
    <col collapsed="false" customWidth="true" hidden="false" outlineLevel="0" max="4" min="3" style="0" width="14"/>
    <col collapsed="false" customWidth="true" hidden="false" outlineLevel="0" max="5" min="5" style="0" width="18"/>
    <col collapsed="false" customWidth="true" hidden="false" outlineLevel="0" max="6" min="6" style="0" width="40"/>
  </cols>
  <sheetData>
    <row r="1" customFormat="false" ht="21.75" hidden="false" customHeight="true" outlineLevel="0" collapsed="false">
      <c r="A1" s="1" t="s">
        <v>50</v>
      </c>
      <c r="B1" s="2"/>
      <c r="C1" s="2"/>
      <c r="D1" s="2"/>
      <c r="E1" s="2"/>
      <c r="F1" s="2"/>
    </row>
    <row r="2" customFormat="false" ht="25.5" hidden="false" customHeight="true" outlineLevel="0" collapsed="false">
      <c r="A2" s="3" t="s">
        <v>129</v>
      </c>
    </row>
    <row r="3" customFormat="false" ht="15" hidden="false" customHeight="false" outlineLevel="0" collapsed="false">
      <c r="A3" s="10" t="s">
        <v>130</v>
      </c>
    </row>
    <row r="4" customFormat="false" ht="15" hidden="false" customHeight="false" outlineLevel="0" collapsed="false">
      <c r="B4" s="11" t="s">
        <v>53</v>
      </c>
      <c r="C4" s="19" t="n">
        <v>45931</v>
      </c>
      <c r="D4" s="13" t="s">
        <v>54</v>
      </c>
    </row>
    <row r="5" customFormat="false" ht="15" hidden="false" customHeight="false" outlineLevel="0" collapsed="false">
      <c r="B5" s="11" t="s">
        <v>55</v>
      </c>
      <c r="C5" s="19" t="n">
        <v>46316</v>
      </c>
    </row>
    <row r="7" customFormat="false" ht="19.5" hidden="false" customHeight="true" outlineLevel="0" collapsed="false">
      <c r="A7" s="15" t="s">
        <v>56</v>
      </c>
      <c r="B7" s="15"/>
      <c r="C7" s="15"/>
      <c r="D7" s="15"/>
      <c r="E7" s="15"/>
      <c r="F7" s="15"/>
    </row>
    <row r="8" customFormat="false" ht="21.75" hidden="false" customHeight="true" outlineLevel="0" collapsed="false">
      <c r="B8" s="17" t="s">
        <v>47</v>
      </c>
      <c r="C8" s="17" t="s">
        <v>57</v>
      </c>
      <c r="D8" s="17" t="s">
        <v>58</v>
      </c>
      <c r="E8" s="17" t="s">
        <v>59</v>
      </c>
      <c r="F8" s="17"/>
    </row>
    <row r="9" customFormat="false" ht="19.5" hidden="false" customHeight="true" outlineLevel="0" collapsed="false">
      <c r="B9" s="11" t="s">
        <v>60</v>
      </c>
      <c r="C9" s="14" t="n">
        <f aca="false">COUNTIFS('Exemple registre'!$B$12:$B$51,"&gt;="&amp;IF($C$4="",0,$C$4),'Exemple registre'!$B$12:$B$51,"&lt;="&amp;IF($C$5="",99999,$C$5))</f>
        <v>14</v>
      </c>
      <c r="D9" s="23" t="n">
        <f aca="false">IF($C$9=0,"",C9/$C$9)</f>
        <v>1</v>
      </c>
      <c r="E9" s="24"/>
      <c r="F9" s="24"/>
    </row>
    <row r="10" customFormat="false" ht="19.5" hidden="false" customHeight="true" outlineLevel="0" collapsed="false">
      <c r="B10" s="11" t="s">
        <v>61</v>
      </c>
      <c r="C10" s="14" t="n">
        <f aca="false">COUNTIFS('Exemple registre'!$B$12:$B$51,"&gt;="&amp;IF($C$4="",0,$C$4),'Exemple registre'!$B$12:$B$51,"&lt;="&amp;IF($C$5="",99999,$C$5),'Exemple registre'!$K$12:$K$51,"Réalisée")</f>
        <v>9</v>
      </c>
      <c r="D10" s="23" t="n">
        <f aca="false">IF($C$9=0,"",C10/$C$9)</f>
        <v>0.642857142857143</v>
      </c>
      <c r="E10" s="24" t="str">
        <f aca="false">IF(C10=0,"","dont "&amp;COUNTIFS('Exemple registre'!$B$12:$B$51,"&gt;="&amp;IF($C$4="",0,$C$4),'Exemple registre'!$B$12:$B$51,"&lt;="&amp;IF($C$5="",99999,$C$5),'Exemple registre'!$K$12:$K$51,"Réalisée",'Exemple registre'!$L$12:$L$51,"&lt;&gt;")&amp;" avec effet constaté")</f>
        <v>dont 6 avec effet constaté</v>
      </c>
      <c r="F10" s="24"/>
    </row>
    <row r="11" customFormat="false" ht="19.5" hidden="false" customHeight="true" outlineLevel="0" collapsed="false">
      <c r="B11" s="11" t="s">
        <v>62</v>
      </c>
      <c r="C11" s="14" t="n">
        <f aca="false">COUNTIFS('Exemple registre'!$B$12:$B$51,"&gt;="&amp;IF($C$4="",0,$C$4),'Exemple registre'!$B$12:$B$51,"&lt;="&amp;IF($C$5="",99999,$C$5),'Exemple registre'!$K$12:$K$51,"En cours")</f>
        <v>3</v>
      </c>
      <c r="D11" s="23" t="n">
        <f aca="false">IF($C$9=0,"",C11/$C$9)</f>
        <v>0.214285714285714</v>
      </c>
      <c r="E11" s="24" t="str">
        <f aca="false">IF(C11&gt;3,"Plus de trois chantiers : arbitrer en revue","")</f>
        <v/>
      </c>
      <c r="F11" s="24"/>
    </row>
    <row r="12" customFormat="false" ht="19.5" hidden="false" customHeight="true" outlineLevel="0" collapsed="false">
      <c r="B12" s="11" t="s">
        <v>63</v>
      </c>
      <c r="C12" s="14" t="n">
        <f aca="false">COUNTIFS('Exemple registre'!$B$12:$B$51,"&gt;="&amp;IF($C$4="",0,$C$4),'Exemple registre'!$B$12:$B$51,"&lt;="&amp;IF($C$5="",99999,$C$5),'Exemple registre'!$K$12:$K$51,"Retenue")</f>
        <v>0</v>
      </c>
      <c r="D12" s="23" t="n">
        <f aca="false">IF($C$9=0,"",C12/$C$9)</f>
        <v>0</v>
      </c>
      <c r="E12" s="24"/>
      <c r="F12" s="24"/>
    </row>
    <row r="13" customFormat="false" ht="19.5" hidden="false" customHeight="true" outlineLevel="0" collapsed="false">
      <c r="B13" s="11" t="s">
        <v>64</v>
      </c>
      <c r="C13" s="14" t="n">
        <f aca="false">COUNTIFS('Exemple registre'!$B$12:$B$51,"&gt;="&amp;IF($C$4="",0,$C$4),'Exemple registre'!$B$12:$B$51,"&lt;="&amp;IF($C$5="",99999,$C$5),'Exemple registre'!$K$12:$K$51,"À trier")</f>
        <v>0</v>
      </c>
      <c r="D13" s="23" t="n">
        <f aca="false">IF($C$9=0,"",C13/$C$9)</f>
        <v>0</v>
      </c>
      <c r="E13" s="24"/>
      <c r="F13" s="24"/>
    </row>
    <row r="14" customFormat="false" ht="19.5" hidden="false" customHeight="true" outlineLevel="0" collapsed="false">
      <c r="B14" s="11" t="s">
        <v>65</v>
      </c>
      <c r="C14" s="14" t="n">
        <f aca="false">COUNTIFS('Exemple registre'!$B$12:$B$51,"&gt;="&amp;IF($C$4="",0,$C$4),'Exemple registre'!$B$12:$B$51,"&lt;="&amp;IF($C$5="",99999,$C$5),'Exemple registre'!$K$12:$K$51,"Abandonnée")</f>
        <v>2</v>
      </c>
      <c r="D14" s="23" t="n">
        <f aca="false">IF($C$9=0,"",C14/$C$9)</f>
        <v>0.142857142857143</v>
      </c>
      <c r="E14" s="24"/>
      <c r="F14" s="24"/>
    </row>
    <row r="16" customFormat="false" ht="19.5" hidden="false" customHeight="true" outlineLevel="0" collapsed="false">
      <c r="A16" s="16" t="s">
        <v>66</v>
      </c>
      <c r="B16" s="16"/>
      <c r="C16" s="16"/>
      <c r="D16" s="16"/>
      <c r="E16" s="16"/>
      <c r="F16" s="16"/>
    </row>
    <row r="17" customFormat="false" ht="21.75" hidden="false" customHeight="true" outlineLevel="0" collapsed="false">
      <c r="B17" s="17" t="s">
        <v>39</v>
      </c>
      <c r="C17" s="17" t="s">
        <v>67</v>
      </c>
      <c r="D17" s="17" t="s">
        <v>61</v>
      </c>
    </row>
    <row r="18" customFormat="false" ht="19.5" hidden="false" customHeight="true" outlineLevel="0" collapsed="false">
      <c r="B18" s="11" t="s">
        <v>68</v>
      </c>
      <c r="C18" s="25" t="n">
        <f aca="false">COUNTIFS('Exemple registre'!$B$12:$B$51,"&gt;="&amp;IF($C$4="",0,$C$4),'Exemple registre'!$B$12:$B$51,"&lt;="&amp;IF($C$5="",99999,$C$5),'Exemple registre'!$C$12:$C$51,B18)</f>
        <v>3</v>
      </c>
      <c r="D18" s="25" t="n">
        <f aca="false">COUNTIFS('Exemple registre'!$B$12:$B$51,"&gt;="&amp;IF($C$4="",0,$C$4),'Exemple registre'!$B$12:$B$51,"&lt;="&amp;IF($C$5="",99999,$C$5),'Exemple registre'!$C$12:$C$51,B18,'Exemple registre'!$K$12:$K$51,"Réalisée")</f>
        <v>3</v>
      </c>
    </row>
    <row r="19" customFormat="false" ht="19.5" hidden="false" customHeight="true" outlineLevel="0" collapsed="false">
      <c r="B19" s="11" t="s">
        <v>69</v>
      </c>
      <c r="C19" s="25" t="n">
        <f aca="false">COUNTIFS('Exemple registre'!$B$12:$B$51,"&gt;="&amp;IF($C$4="",0,$C$4),'Exemple registre'!$B$12:$B$51,"&lt;="&amp;IF($C$5="",99999,$C$5),'Exemple registre'!$C$12:$C$51,B19)</f>
        <v>3</v>
      </c>
      <c r="D19" s="25" t="n">
        <f aca="false">COUNTIFS('Exemple registre'!$B$12:$B$51,"&gt;="&amp;IF($C$4="",0,$C$4),'Exemple registre'!$B$12:$B$51,"&lt;="&amp;IF($C$5="",99999,$C$5),'Exemple registre'!$C$12:$C$51,B19,'Exemple registre'!$K$12:$K$51,"Réalisée")</f>
        <v>1</v>
      </c>
    </row>
    <row r="20" customFormat="false" ht="19.5" hidden="false" customHeight="true" outlineLevel="0" collapsed="false">
      <c r="B20" s="11" t="s">
        <v>70</v>
      </c>
      <c r="C20" s="25" t="n">
        <f aca="false">COUNTIFS('Exemple registre'!$B$12:$B$51,"&gt;="&amp;IF($C$4="",0,$C$4),'Exemple registre'!$B$12:$B$51,"&lt;="&amp;IF($C$5="",99999,$C$5),'Exemple registre'!$C$12:$C$51,B20)</f>
        <v>3</v>
      </c>
      <c r="D20" s="25" t="n">
        <f aca="false">COUNTIFS('Exemple registre'!$B$12:$B$51,"&gt;="&amp;IF($C$4="",0,$C$4),'Exemple registre'!$B$12:$B$51,"&lt;="&amp;IF($C$5="",99999,$C$5),'Exemple registre'!$C$12:$C$51,B20,'Exemple registre'!$K$12:$K$51,"Réalisée")</f>
        <v>2</v>
      </c>
    </row>
    <row r="21" customFormat="false" ht="19.5" hidden="false" customHeight="true" outlineLevel="0" collapsed="false">
      <c r="B21" s="11" t="s">
        <v>71</v>
      </c>
      <c r="C21" s="25" t="n">
        <f aca="false">COUNTIFS('Exemple registre'!$B$12:$B$51,"&gt;="&amp;IF($C$4="",0,$C$4),'Exemple registre'!$B$12:$B$51,"&lt;="&amp;IF($C$5="",99999,$C$5),'Exemple registre'!$C$12:$C$51,B21)</f>
        <v>4</v>
      </c>
      <c r="D21" s="25" t="n">
        <f aca="false">COUNTIFS('Exemple registre'!$B$12:$B$51,"&gt;="&amp;IF($C$4="",0,$C$4),'Exemple registre'!$B$12:$B$51,"&lt;="&amp;IF($C$5="",99999,$C$5),'Exemple registre'!$C$12:$C$51,B21,'Exemple registre'!$K$12:$K$51,"Réalisée")</f>
        <v>3</v>
      </c>
    </row>
    <row r="22" customFormat="false" ht="19.5" hidden="false" customHeight="true" outlineLevel="0" collapsed="false">
      <c r="B22" s="11" t="s">
        <v>72</v>
      </c>
      <c r="C22" s="25" t="n">
        <f aca="false">COUNTIFS('Exemple registre'!$B$12:$B$51,"&gt;="&amp;IF($C$4="",0,$C$4),'Exemple registre'!$B$12:$B$51,"&lt;="&amp;IF($C$5="",99999,$C$5),'Exemple registre'!$C$12:$C$51,B22)</f>
        <v>1</v>
      </c>
      <c r="D22" s="25" t="n">
        <f aca="false">COUNTIFS('Exemple registre'!$B$12:$B$51,"&gt;="&amp;IF($C$4="",0,$C$4),'Exemple registre'!$B$12:$B$51,"&lt;="&amp;IF($C$5="",99999,$C$5),'Exemple registre'!$C$12:$C$51,B22,'Exemple registre'!$K$12:$K$51,"Réalisée")</f>
        <v>0</v>
      </c>
    </row>
    <row r="23" customFormat="false" ht="19.5" hidden="false" customHeight="true" outlineLevel="0" collapsed="false">
      <c r="B23" s="11" t="s">
        <v>73</v>
      </c>
      <c r="C23" s="25" t="n">
        <f aca="false">COUNTIFS('Exemple registre'!$B$12:$B$51,"&gt;="&amp;IF($C$4="",0,$C$4),'Exemple registre'!$B$12:$B$51,"&lt;="&amp;IF($C$5="",99999,$C$5),'Exemple registre'!$C$12:$C$51,B23)</f>
        <v>0</v>
      </c>
      <c r="D23" s="25" t="n">
        <f aca="false">COUNTIFS('Exemple registre'!$B$12:$B$51,"&gt;="&amp;IF($C$4="",0,$C$4),'Exemple registre'!$B$12:$B$51,"&lt;="&amp;IF($C$5="",99999,$C$5),'Exemple registre'!$C$12:$C$51,B23,'Exemple registre'!$K$12:$K$51,"Réalisée")</f>
        <v>0</v>
      </c>
    </row>
    <row r="24" customFormat="false" ht="19.5" hidden="false" customHeight="true" outlineLevel="0" collapsed="false">
      <c r="B24" s="11" t="s">
        <v>74</v>
      </c>
      <c r="C24" s="25" t="n">
        <f aca="false">COUNTIFS('Exemple registre'!$B$12:$B$51,"&gt;="&amp;IF($C$4="",0,$C$4),'Exemple registre'!$B$12:$B$51,"&lt;="&amp;IF($C$5="",99999,$C$5),'Exemple registre'!$C$12:$C$51,B24)</f>
        <v>0</v>
      </c>
      <c r="D24" s="25" t="n">
        <f aca="false">COUNTIFS('Exemple registre'!$B$12:$B$51,"&gt;="&amp;IF($C$4="",0,$C$4),'Exemple registre'!$B$12:$B$51,"&lt;="&amp;IF($C$5="",99999,$C$5),'Exemple registre'!$C$12:$C$51,B24,'Exemple registre'!$K$12:$K$51,"Réalisée")</f>
        <v>0</v>
      </c>
    </row>
    <row r="26" customFormat="false" ht="19.5" hidden="false" customHeight="true" outlineLevel="0" collapsed="false">
      <c r="A26" s="15" t="s">
        <v>75</v>
      </c>
      <c r="B26" s="15"/>
      <c r="C26" s="15"/>
      <c r="D26" s="15"/>
      <c r="E26" s="15"/>
      <c r="F26" s="15"/>
    </row>
    <row r="27" customFormat="false" ht="21.75" hidden="false" customHeight="true" outlineLevel="0" collapsed="false">
      <c r="B27" s="17" t="s">
        <v>76</v>
      </c>
      <c r="C27" s="17" t="s">
        <v>77</v>
      </c>
      <c r="D27" s="17" t="s">
        <v>78</v>
      </c>
      <c r="E27" s="17" t="s">
        <v>79</v>
      </c>
    </row>
    <row r="28" customFormat="false" ht="19.5" hidden="false" customHeight="true" outlineLevel="0" collapsed="false">
      <c r="B28" s="11" t="s">
        <v>80</v>
      </c>
      <c r="C28" s="25" t="n">
        <f aca="false">COUNTIFS('Exemple registre'!$E$12:$E$51,"Élevé",'Exemple registre'!$F$12:$F$51,"Faible",'Exemple registre'!$K$12:$K$51,"&lt;&gt;Réalisée",'Exemple registre'!$K$12:$K$51,"&lt;&gt;Abandonnée",'Exemple registre'!$D$12:$D$51,"&lt;&gt;")</f>
        <v>2</v>
      </c>
      <c r="D28" s="25" t="n">
        <f aca="false">COUNTIFS('Exemple registre'!$E$12:$E$51,"Élevé",'Exemple registre'!$F$12:$F$51,"Moyen",'Exemple registre'!$K$12:$K$51,"&lt;&gt;Réalisée",'Exemple registre'!$K$12:$K$51,"&lt;&gt;Abandonnée",'Exemple registre'!$D$12:$D$51,"&lt;&gt;")</f>
        <v>0</v>
      </c>
      <c r="E28" s="25" t="n">
        <f aca="false">COUNTIFS('Exemple registre'!$E$12:$E$51,"Élevé",'Exemple registre'!$F$12:$F$51,"Élevé",'Exemple registre'!$K$12:$K$51,"&lt;&gt;Réalisée",'Exemple registre'!$K$12:$K$51,"&lt;&gt;Abandonnée",'Exemple registre'!$D$12:$D$51,"&lt;&gt;")</f>
        <v>1</v>
      </c>
    </row>
    <row r="29" customFormat="false" ht="19.5" hidden="false" customHeight="true" outlineLevel="0" collapsed="false">
      <c r="B29" s="11" t="s">
        <v>81</v>
      </c>
      <c r="C29" s="25" t="n">
        <f aca="false">COUNTIFS('Exemple registre'!$E$12:$E$51,"Faible",'Exemple registre'!$F$12:$F$51,"Faible",'Exemple registre'!$K$12:$K$51,"&lt;&gt;Réalisée",'Exemple registre'!$K$12:$K$51,"&lt;&gt;Abandonnée",'Exemple registre'!$D$12:$D$51,"&lt;&gt;")</f>
        <v>0</v>
      </c>
      <c r="D29" s="25" t="n">
        <f aca="false">COUNTIFS('Exemple registre'!$E$12:$E$51,"Faible",'Exemple registre'!$F$12:$F$51,"Moyen",'Exemple registre'!$K$12:$K$51,"&lt;&gt;Réalisée",'Exemple registre'!$K$12:$K$51,"&lt;&gt;Abandonnée",'Exemple registre'!$D$12:$D$51,"&lt;&gt;")</f>
        <v>0</v>
      </c>
      <c r="E29" s="25" t="n">
        <f aca="false">COUNTIFS('Exemple registre'!$E$12:$E$51,"Faible",'Exemple registre'!$F$12:$F$51,"Élevé",'Exemple registre'!$K$12:$K$51,"&lt;&gt;Réalisée",'Exemple registre'!$K$12:$K$51,"&lt;&gt;Abandonnée",'Exemple registre'!$D$12:$D$51,"&lt;&gt;")</f>
        <v>0</v>
      </c>
    </row>
    <row r="31" customFormat="false" ht="19.5" hidden="false" customHeight="true" outlineLevel="0" collapsed="false">
      <c r="A31" s="16" t="s">
        <v>82</v>
      </c>
      <c r="B31" s="16"/>
      <c r="C31" s="16"/>
      <c r="D31" s="16"/>
      <c r="E31" s="16"/>
      <c r="F31" s="16"/>
    </row>
    <row r="32" customFormat="false" ht="30" hidden="false" customHeight="true" outlineLevel="0" collapsed="false">
      <c r="B32" s="11" t="s">
        <v>83</v>
      </c>
      <c r="C32" s="20" t="s">
        <v>91</v>
      </c>
      <c r="D32" s="20"/>
      <c r="E32" s="20"/>
      <c r="F32" s="20"/>
    </row>
    <row r="33" customFormat="false" ht="30" hidden="false" customHeight="true" outlineLevel="0" collapsed="false">
      <c r="B33" s="11"/>
      <c r="C33" s="20" t="s">
        <v>131</v>
      </c>
      <c r="D33" s="20"/>
      <c r="E33" s="20"/>
      <c r="F33" s="20"/>
    </row>
    <row r="34" customFormat="false" ht="30" hidden="false" customHeight="true" outlineLevel="0" collapsed="false">
      <c r="B34" s="11"/>
      <c r="C34" s="20" t="s">
        <v>103</v>
      </c>
      <c r="D34" s="20"/>
      <c r="E34" s="20"/>
      <c r="F34" s="20"/>
    </row>
    <row r="35" customFormat="false" ht="30" hidden="false" customHeight="true" outlineLevel="0" collapsed="false">
      <c r="B35" s="11" t="s">
        <v>84</v>
      </c>
      <c r="C35" s="20" t="s">
        <v>132</v>
      </c>
      <c r="D35" s="20"/>
      <c r="E35" s="20"/>
      <c r="F35" s="20"/>
    </row>
    <row r="36" customFormat="false" ht="30" hidden="false" customHeight="true" outlineLevel="0" collapsed="false">
      <c r="B36" s="11"/>
      <c r="C36" s="20" t="s">
        <v>133</v>
      </c>
      <c r="D36" s="20"/>
      <c r="E36" s="20"/>
      <c r="F36" s="20"/>
    </row>
    <row r="37" customFormat="false" ht="30" hidden="false" customHeight="true" outlineLevel="0" collapsed="false">
      <c r="B37" s="11"/>
      <c r="C37" s="20"/>
      <c r="D37" s="20"/>
      <c r="E37" s="20"/>
      <c r="F37" s="20"/>
    </row>
  </sheetData>
  <mergeCells count="17">
    <mergeCell ref="A7:F7"/>
    <mergeCell ref="E8:F8"/>
    <mergeCell ref="E9:F9"/>
    <mergeCell ref="E10:F10"/>
    <mergeCell ref="E11:F11"/>
    <mergeCell ref="E12:F12"/>
    <mergeCell ref="E13:F13"/>
    <mergeCell ref="E14:F14"/>
    <mergeCell ref="A16:F16"/>
    <mergeCell ref="A26:F26"/>
    <mergeCell ref="A31:F31"/>
    <mergeCell ref="C32:F32"/>
    <mergeCell ref="C33:F33"/>
    <mergeCell ref="C34:F34"/>
    <mergeCell ref="C35:F35"/>
    <mergeCell ref="C36:F36"/>
    <mergeCell ref="C37:F37"/>
  </mergeCells>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E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4" min="1" style="0" width="34"/>
  </cols>
  <sheetData>
    <row r="1" customFormat="false" ht="21.75" hidden="false" customHeight="true" outlineLevel="0" collapsed="false">
      <c r="A1" s="1" t="s">
        <v>134</v>
      </c>
      <c r="B1" s="2"/>
      <c r="C1" s="2"/>
      <c r="D1" s="2"/>
      <c r="E1" s="2"/>
    </row>
    <row r="2" customFormat="false" ht="15" hidden="false" customHeight="false" outlineLevel="0" collapsed="false">
      <c r="A2" s="13" t="s">
        <v>135</v>
      </c>
    </row>
    <row r="3" customFormat="false" ht="15" hidden="false" customHeight="false" outlineLevel="0" collapsed="false">
      <c r="A3" s="17" t="s">
        <v>39</v>
      </c>
      <c r="B3" s="17" t="s">
        <v>136</v>
      </c>
      <c r="C3" s="17" t="s">
        <v>42</v>
      </c>
      <c r="D3" s="17" t="s">
        <v>47</v>
      </c>
    </row>
    <row r="4" customFormat="false" ht="15" hidden="false" customHeight="false" outlineLevel="0" collapsed="false">
      <c r="A4" s="20" t="s">
        <v>68</v>
      </c>
      <c r="B4" s="20" t="s">
        <v>79</v>
      </c>
      <c r="C4" s="20" t="s">
        <v>77</v>
      </c>
      <c r="D4" s="20" t="s">
        <v>64</v>
      </c>
    </row>
    <row r="5" customFormat="false" ht="15" hidden="false" customHeight="false" outlineLevel="0" collapsed="false">
      <c r="A5" s="20" t="s">
        <v>69</v>
      </c>
      <c r="B5" s="20" t="s">
        <v>77</v>
      </c>
      <c r="C5" s="20" t="s">
        <v>78</v>
      </c>
      <c r="D5" s="20" t="s">
        <v>137</v>
      </c>
    </row>
    <row r="6" customFormat="false" ht="15" hidden="false" customHeight="false" outlineLevel="0" collapsed="false">
      <c r="A6" s="20" t="s">
        <v>70</v>
      </c>
      <c r="C6" s="20" t="s">
        <v>79</v>
      </c>
      <c r="D6" s="20" t="s">
        <v>62</v>
      </c>
    </row>
    <row r="7" customFormat="false" ht="15" hidden="false" customHeight="false" outlineLevel="0" collapsed="false">
      <c r="A7" s="20" t="s">
        <v>71</v>
      </c>
      <c r="D7" s="20" t="s">
        <v>90</v>
      </c>
    </row>
    <row r="8" customFormat="false" ht="15" hidden="false" customHeight="false" outlineLevel="0" collapsed="false">
      <c r="A8" s="20" t="s">
        <v>72</v>
      </c>
      <c r="D8" s="20" t="s">
        <v>125</v>
      </c>
    </row>
    <row r="9" customFormat="false" ht="15" hidden="false" customHeight="false" outlineLevel="0" collapsed="false">
      <c r="A9" s="20" t="s">
        <v>73</v>
      </c>
    </row>
    <row r="10" customFormat="false" ht="15" hidden="false" customHeight="false" outlineLevel="0" collapsed="false">
      <c r="A10" s="20" t="s">
        <v>74</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2026-10-21T16:13:48Z</dcterms:created>
  <dc:creator>openpyxl</dc:creator>
  <dc:description/>
  <dc:language>en-US</dc:language>
  <cp:lastModifiedBy/>
  <dcterms:modified xsi:type="dcterms:W3CDTF">2026-10-21T16:13:48Z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