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4.xml.rels" ContentType="application/vnd.openxmlformats-package.relationships+xml"/>
  <Override PartName="/xl/drawings/_rels/drawing3.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Plan (exemple)" sheetId="2" state="visible" r:id="rId4"/>
    <sheet name="Plan (vierge)" sheetId="3" state="visible" r:id="rId5"/>
    <sheet name="Suivi (exemple)" sheetId="4" state="visible" r:id="rId6"/>
    <sheet name="Suivi (vierge)" sheetId="5" state="visible" r:id="rId7"/>
    <sheet name="Listes" sheetId="6" state="visible" r:id="rId8"/>
  </sheets>
  <definedNames>
    <definedName function="false" hidden="false" localSheetId="1" name="_xlnm.Print_Titles" vbProcedure="false">'Plan (exemple)'!$9:$9</definedName>
    <definedName function="false" hidden="true" localSheetId="1" name="_xlnm._FilterDatabase" vbProcedure="false">'Plan (exemple)'!$A$9:$K$44</definedName>
    <definedName function="false" hidden="false" localSheetId="2" name="_xlnm.Print_Titles" vbProcedure="false">'Plan (vierge)'!$9:$9</definedName>
    <definedName function="false" hidden="true" localSheetId="2" name="_xlnm._FilterDatabase" vbProcedure="false">'Plan (vierge)'!$A$9:$K$44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<sst xmlns="http://schemas.openxmlformats.org/spreadsheetml/2006/main" count="610" uniqueCount="243">
  <si>
    <t xml:space="preserve">K-li-T · Modèle Qualiopi V10 · Plan de conformité V10 en 30 jours</t>
  </si>
  <si>
    <t xml:space="preserve">Plan de mise en conformité Qualiopi V10 en 30 jours</t>
  </si>
  <si>
    <t xml:space="preserve">Ce classeur organise votre mise en conformité au référentiel Qualiopi issu du décret n° 2026-728 du 1er août 2026, en quatre semaines : une ligne par action, avec le ou les indicateurs concernés, un responsable, une échéance, un statut et la preuve produite. Un onglet de suivi calcule l’avancement par semaine et par indicateur et signale les échéances dépassées. Il ne remplace ni le texte du décret, ni le guide de lecture, ni les consignes de votre organisme certificateur.</t>
  </si>
  <si>
    <t xml:space="preserve">Mode d’emploi</t>
  </si>
  <si>
    <t xml:space="preserve">1.  Renseignez l’en-tête de l’onglet « Plan (vierge) » : organisme, pilote du plan, date de début (premier jour de la semaine 1). La date du jour est calculée automatiquement : remplacez la formule par une date pour figer le suivi ou simuler une autre date.</t>
  </si>
  <si>
    <t xml:space="preserve">2.  Passez en revue les actions types préremplies. Marquez « Sans objet » celles qui ne concernent pas votre périmètre (par exemple 14, 15, 20 et 33 pour l’apprentissage seul ; 3 et 7 si vous n’avez aucune formation certifiante ; 27 sans sous-traitance ni portage) et ajoutez les vôtres dans les lignes libres.</t>
  </si>
  <si>
    <t xml:space="preserve">3.  Pour chaque action retenue : responsable, échéance dans la semaine prévue, statut (À faire, En cours, Fait, Sans objet). La colonne « Preuve produite » dit où se trouve la preuve (nom du document, emplacement) : l’auditeur apprécie la mise en œuvre, pas la seule présence d’un document.</t>
  </si>
  <si>
    <t xml:space="preserve">4.  Mettez le statut à jour au moins une fois par semaine. La colonne « Alerte » passe à « En retard » dès que l’échéance est dépassée et que l’action n’est ni faite ni sans objet.</t>
  </si>
  <si>
    <t xml:space="preserve">5.  Lisez l’onglet « Suivi (vierge) » : avancement global, par semaine, par indicateur, indicateurs touchés par la V10 qu’aucune action ne vise. Reprenez en priorité les lignes en retard.</t>
  </si>
  <si>
    <t xml:space="preserve">6.  Confirmez le calendrier auprès de votre organisme certificateur : transition envisagée, à confirmer auprès de votre organisme certificateur et dans le guide final.</t>
  </si>
  <si>
    <t xml:space="preserve">Calendrier : ce que l’on sait</t>
  </si>
  <si>
    <t xml:space="preserve">Le décret n° 2026-728 du 1er août 2026 entre en vigueur le 1er novembre 2026 : les audits à compter de cette date s’y réfèrent. Le guide de lecture V10 final n’est pas publié : le calendrier de transition des audits est envisagé, à confirmer auprès de votre organisme certificateur et dans le guide final. Le découpage en quatre semaines, les thèmes et les échéances sont des repères de terrain K-li-T, pas des exigences du référentiel.</t>
  </si>
  <si>
    <t xml:space="preserve">Limites</t>
  </si>
  <si>
    <t xml:space="preserve">Les actions types reprennent les points modifiés ou nouveaux relevés dans le document de travail. L’applicabilité par catégorie d’actions est un relevé indicatif, à confirmer à la parution du guide final. Aucun seuil n’est chiffré pour les indicateurs 19 et 20 : les arrêtés qui les fixent ne sont pas publiés à ce jour. La vérification du dépôt des comptes (indicateur 23) est mentionnée par le document de travail : à confirmer.</t>
  </si>
  <si>
    <t xml:space="preserve">Code couleur</t>
  </si>
  <si>
    <t xml:space="preserve">Cellule blanche : à remplir.</t>
  </si>
  <si>
    <t xml:space="preserve">Cellule verte : calculée automatiquement, ne pas modifier.</t>
  </si>
  <si>
    <t xml:space="preserve">Cellule crème : libellé ou rappel du référentiel (modifiable si vous adaptez le modèle).</t>
  </si>
  <si>
    <t xml:space="preserve">Contenu du fichier</t>
  </si>
  <si>
    <t xml:space="preserve">•  Plan (exemple) : plan rempli pour un organisme fictif de 6 personnes, actions de formation, au 5 novembre 2026 : 27 actions dont 4 sans objet (apprentissage), 3 en retard.</t>
  </si>
  <si>
    <t xml:space="preserve">•  Plan (vierge) : le même plan, avec les actions types, à adapter à votre organisme (35 lignes dont 8 libres).</t>
  </si>
  <si>
    <t xml:space="preserve">•  Suivi (exemple) et Suivi (vierge) : compteurs, avancement par semaine (tableau et deux graphiques), avancement par indicateur (33 lignes), alertes.</t>
  </si>
  <si>
    <t xml:space="preserve">•  Listes : les listes déroulantes, modifiables.</t>
  </si>
  <si>
    <t xml:space="preserve">Pour aller plus loin</t>
  </si>
  <si>
    <t xml:space="preserve">L’article qui accompagne ce modèle : k-li-t.com/passer-qualiopi-v10-30-jours/</t>
  </si>
  <si>
    <t xml:space="preserve">Ce modèle s’appuie sur le décret n° 2026-728 du 1er août 2026 et sur le document de travail du guide de lecture V10 (version non finale), reformulés avec nos propres mots. À confirmer à la parution du guide final. Les exemples sont fictifs : ils montrent le niveau de précision utile, ils ne sont pas à recopier.</t>
  </si>
  <si>
    <t xml:space="preserve">K-li-T · Modèle Qualiopi V10 · Plan de conformité V10 en 30 jours · Plan</t>
  </si>
  <si>
    <t xml:space="preserve">Plan de mise en conformité Qualiopi V10 en 4 semaines (exemple fictif)</t>
  </si>
  <si>
    <t xml:space="preserve">Actions types à adapter à votre périmètre : supprimez ou marquez « Sans objet » celles qui ne vous concernent pas.</t>
  </si>
  <si>
    <t xml:space="preserve">Fenêtres de semaine</t>
  </si>
  <si>
    <t xml:space="preserve">Du</t>
  </si>
  <si>
    <t xml:space="preserve">Au</t>
  </si>
  <si>
    <t xml:space="preserve">Thème (repère K-li-T)</t>
  </si>
  <si>
    <t xml:space="preserve">Organisme</t>
  </si>
  <si>
    <t xml:space="preserve">Les Ateliers du Clos Fleuri (organisme fictif)</t>
  </si>
  <si>
    <t xml:space="preserve">Semaine 1</t>
  </si>
  <si>
    <t xml:space="preserve">Cadrer et diagnostiquer</t>
  </si>
  <si>
    <t xml:space="preserve">Date de début du plan (premier jour de la semaine 1)</t>
  </si>
  <si>
    <t xml:space="preserve">Semaine 2</t>
  </si>
  <si>
    <t xml:space="preserve">Information, résultats et pilotage</t>
  </si>
  <si>
    <t xml:space="preserve">Date du jour (modifiable : remplacez la formule par une date pour figer le suivi)</t>
  </si>
  <si>
    <t xml:space="preserve">Semaine 3</t>
  </si>
  <si>
    <t xml:space="preserve">Mise en œuvre et preuves</t>
  </si>
  <si>
    <t xml:space="preserve">Pilote du plan</t>
  </si>
  <si>
    <t xml:space="preserve">Responsable qualité (fictif)</t>
  </si>
  <si>
    <t xml:space="preserve">Semaine 4</t>
  </si>
  <si>
    <t xml:space="preserve">Audit blanc et préparation</t>
  </si>
  <si>
    <t xml:space="preserve">N°</t>
  </si>
  <si>
    <t xml:space="preserve">Semaine</t>
  </si>
  <si>
    <t xml:space="preserve">Action</t>
  </si>
  <si>
    <t xml:space="preserve">Indicateur(s) concerné(s)</t>
  </si>
  <si>
    <t xml:space="preserve">Ce que dit la V10 (repère de lecture)</t>
  </si>
  <si>
    <t xml:space="preserve">Responsable</t>
  </si>
  <si>
    <t xml:space="preserve">Échéance</t>
  </si>
  <si>
    <t xml:space="preserve">Statut</t>
  </si>
  <si>
    <t xml:space="preserve">Preuve produite</t>
  </si>
  <si>
    <t xml:space="preserve">Commentaire</t>
  </si>
  <si>
    <t xml:space="preserve">Alerte (calculée)</t>
  </si>
  <si>
    <t xml:space="preserve">Désigner un pilote du plan et réunir les personnes concernées (dirigeant, responsable qualité, responsable pédagogique) ; fixer la date de départ et le rythme de suivi.</t>
  </si>
  <si>
    <t xml:space="preserve">Transverse</t>
  </si>
  <si>
    <t xml:space="preserve">Un plan tenu repose sur un pilote identifié et un point de suivi court chaque semaine (repère de terrain K-li-T).</t>
  </si>
  <si>
    <t xml:space="preserve">Directrice</t>
  </si>
  <si>
    <t xml:space="preserve">Fait</t>
  </si>
  <si>
    <t xml:space="preserve">Compte rendu de lancement</t>
  </si>
  <si>
    <t xml:space="preserve">Point de suivi fixé le jeudi.</t>
  </si>
  <si>
    <t xml:space="preserve">Lire le décret n° 2026-728 du 1er août 2026 et le document de travail du guide de lecture V10 ; repérer les indicateurs modifiés, le nouvel indicateur 33 et l’indicateur 31 retouché dans sa formulation.</t>
  </si>
  <si>
    <t xml:space="preserve">Décret applicable à compter du 1er novembre 2026. Le guide de lecture final n’est pas publié : le document de travail est une version non finale.</t>
  </si>
  <si>
    <t xml:space="preserve">Responsable qualité</t>
  </si>
  <si>
    <t xml:space="preserve">Note de synthèse interne d’une page</t>
  </si>
  <si>
    <t xml:space="preserve">Confirmer votre périmètre : catégories d’actions certifiées (AF, BC, VAE, CFA), formations certifiantes, alternance, sous-traitance ou portage, statut de nouvel entrant.</t>
  </si>
  <si>
    <t xml:space="preserve">Le périmètre détermine les indicateurs qui vous concernent : par exemple 14, 15, 20, 29 et 33 pour l’apprentissage seul.</t>
  </si>
  <si>
    <t xml:space="preserve">Profil saisi dans l’auto-diagnostic</t>
  </si>
  <si>
    <t xml:space="preserve">Actions de formation uniquement, une formation certifiante, sous-traitance en cours.</t>
  </si>
  <si>
    <t xml:space="preserve">Faire l’auto-diagnostic des 33 indicateurs avec le modèle d’auto-diagnostic K-li-T ; noter pour chacun l’écart et la preuve existante.</t>
  </si>
  <si>
    <t xml:space="preserve">Tous</t>
  </si>
  <si>
    <t xml:space="preserve">Priorité aux indicateurs modifiés et aux indicateurs non pondérables : pour ceux-là, tout écart, même partiel, est une non-conformité majeure.</t>
  </si>
  <si>
    <t xml:space="preserve">Auto-diagnostic complété</t>
  </si>
  <si>
    <t xml:space="preserve">26 indicateurs applicables : 17 conformes, 8 partiels, 1 non conforme.</t>
  </si>
  <si>
    <t xml:space="preserve">Contacter votre organisme certificateur : date de votre prochain audit, version du référentiel qui s’y appliquera, calendrier de transition.</t>
  </si>
  <si>
    <t xml:space="preserve">Transition envisagée, à confirmer auprès de votre organisme certificateur et dans le guide final.</t>
  </si>
  <si>
    <t xml:space="preserve">E-mail de confirmation du certificateur</t>
  </si>
  <si>
    <t xml:space="preserve">Date de l’audit de surveillance à confirmer par le certificateur.</t>
  </si>
  <si>
    <t xml:space="preserve">Relire toute la communication publique (site, fiches programme, plaquette, devis, conditions générales, réseaux sociaux) : prérequis, durée, tarifs, délais d’accès, type de reconnaissance délivrée, modalités pédagogiques, financement ; retirer toute mention de nature à induire en erreur.</t>
  </si>
  <si>
    <t xml:space="preserve">1</t>
  </si>
  <si>
    <t xml:space="preserve">Nouveau en V10 : le type de reconnaissance délivrée, les modalités pédagogiques et le financement ; aucune mention de nature à induire le public en erreur.</t>
  </si>
  <si>
    <t xml:space="preserve">En cours</t>
  </si>
  <si>
    <t xml:space="preserve">Fiches programme relues, tableau de suivi des supports</t>
  </si>
  <si>
    <t xml:space="preserve">Deux fiches programme et un devis restent à compléter.</t>
  </si>
  <si>
    <t xml:space="preserve">Publier les indicateurs de résultats (satisfaction, réussite, abandon…) avec leurs modalités de calcul : période, base, nombre de réponses.</t>
  </si>
  <si>
    <t xml:space="preserve">2</t>
  </si>
  <si>
    <t xml:space="preserve">Nouveau en V10 : les modalités de calcul doivent être transparentes, ou s’appuyer sur un dispositif existant.</t>
  </si>
  <si>
    <t xml:space="preserve">Notes de calcul rédigées</t>
  </si>
  <si>
    <t xml:space="preserve">Publication sur le site encore à faire.</t>
  </si>
  <si>
    <t xml:space="preserve">Dresser la liste des sous-traitants et des salariés portés et retrouver les contrats signés.</t>
  </si>
  <si>
    <t xml:space="preserve">27</t>
  </si>
  <si>
    <t xml:space="preserve">Première étape avant d’ajouter la clause de conformité : savoir quels contrats sont concernés.</t>
  </si>
  <si>
    <t xml:space="preserve">Liste des sous-traitants</t>
  </si>
  <si>
    <t xml:space="preserve">Trois contrats concernés.</t>
  </si>
  <si>
    <t xml:space="preserve">Définir ce qui prouvera le suivi effectif des modules à distance (relances en cas d’inactivité, alertes de décrochage, statistiques de connexion) et le seuil de relance propre à votre organisme.</t>
  </si>
  <si>
    <t xml:space="preserve">19</t>
  </si>
  <si>
    <t xml:space="preserve">Nouveau en V10 : l’organisme vérifie l’effectivité du suivi des modules à distance. Le nombre d’intervenants qui rend obligatoire un référent pédagogique doit être fixé par arrêté, non publié à ce jour.</t>
  </si>
  <si>
    <t xml:space="preserve">Responsable pédagogique</t>
  </si>
  <si>
    <t xml:space="preserve">Note de définition du suivi à distance</t>
  </si>
  <si>
    <t xml:space="preserve">Seuil de relance fixé par l’organisme, à valider par la direction.</t>
  </si>
  <si>
    <t xml:space="preserve">Rédiger la procédure de prévention et de traitement des violences (dont sexistes et sexuelles), du harcèlement et des discriminations : signalement, confidentialité, mesures, suites, traçabilité.</t>
  </si>
  <si>
    <t xml:space="preserve">12</t>
  </si>
  <si>
    <t xml:space="preserve">Nouveau en V10 pour les formations de plus de 2 jours. Se prouve par la procédure, son information aux bénéficiaires et la traçabilité des signalements.</t>
  </si>
  <si>
    <t xml:space="preserve">Projet de procédure</t>
  </si>
  <si>
    <t xml:space="preserve">À faire relire par un juriste avant diffusion.</t>
  </si>
  <si>
    <t xml:space="preserve">Vérifier le dépôt des comptes annuels de l’organisme et conserver le justificatif.</t>
  </si>
  <si>
    <t xml:space="preserve">23</t>
  </si>
  <si>
    <t xml:space="preserve">Le document de travail mentionne une vérification du dépôt formel des comptes : à confirmer à la parution du guide final.</t>
  </si>
  <si>
    <t xml:space="preserve">Justificatif de dépôt des comptes</t>
  </si>
  <si>
    <t xml:space="preserve">Vérifier que votre procédure de traitement des difficultés, réclamations et aléas couvre bien les trois objets de l’indicateur 31.</t>
  </si>
  <si>
    <t xml:space="preserve">31</t>
  </si>
  <si>
    <t xml:space="preserve">Indicateur retouché dans sa formulation : difficultés, réclamations et aléas restent les trois objets.</t>
  </si>
  <si>
    <t xml:space="preserve">Procédure et registre vérifiés</t>
  </si>
  <si>
    <t xml:space="preserve">Aucun changement nécessaire.</t>
  </si>
  <si>
    <t xml:space="preserve">Formations certifiantes : afficher taux d’obtention, blocs de compétences, équivalences, passerelles, poursuites d’études et débouchés ; vérifier votre capacité à assurer la certification, y compris l’habilitation éventuelle.</t>
  </si>
  <si>
    <t xml:space="preserve">3, 7</t>
  </si>
  <si>
    <t xml:space="preserve">Poursuites d’études et débouchés expressément cités en V10 (3) ; l’habilitation devient un objet de preuve (7).</t>
  </si>
  <si>
    <t xml:space="preserve">Fiche programme de la certification, convention avec le certificateur</t>
  </si>
  <si>
    <t xml:space="preserve">Taux d’obtention à publier avec le taux de présentation.</t>
  </si>
  <si>
    <t xml:space="preserve">Ajouter dans les contrats de sous-traitance et de portage la clause de conformité au référentiel et la traçabilité des contrôles ; informer les sous-traitants.</t>
  </si>
  <si>
    <t xml:space="preserve">Nouveau en V10 : la conformité au référentiel doit être tracée dans les contrats ; portage salarial expressément couvert. Indicateur non pondérable : tout écart est majeur.</t>
  </si>
  <si>
    <t xml:space="preserve">Avenants aux contrats</t>
  </si>
  <si>
    <t xml:space="preserve">Projet d’avenant rédigé, signatures à obtenir.</t>
  </si>
  <si>
    <t xml:space="preserve">Mettre en place le journal des relances et des alertes de décrochage pour les modules à distance ; l’essayer sur la session en cours.</t>
  </si>
  <si>
    <t xml:space="preserve">Preuves citées par le document de travail : relances en cas d’inactivité prolongée, alertes de décrochage, statistiques de connexion ou d’avancement.</t>
  </si>
  <si>
    <t xml:space="preserve">Journal des relances, export de connexions</t>
  </si>
  <si>
    <t xml:space="preserve">Désigner le référent, afficher la procédure de prévention des violences, l’intégrer au livret d’accueil et au règlement intérieur, ouvrir le registre des signalements.</t>
  </si>
  <si>
    <t xml:space="preserve">L’auditeur vérifie la mise en œuvre : information des bénéficiaires, référent connu, registre tenu.</t>
  </si>
  <si>
    <t xml:space="preserve">À faire</t>
  </si>
  <si>
    <t xml:space="preserve">Affichage, livret d’accueil à jour, registre</t>
  </si>
  <si>
    <t xml:space="preserve">Réaliser l’analyse des risques sur la qualité des formations (formateur indisponible, annulation, décrochage, sous-traitant, plateforme…) et la faire valider par la direction.</t>
  </si>
  <si>
    <t xml:space="preserve">32</t>
  </si>
  <si>
    <t xml:space="preserve">Nouveau en V10 : analyse des risques sur la qualité des formations, en plus des mesures d’amélioration issues des appréciations et des réclamations.</t>
  </si>
  <si>
    <t xml:space="preserve">Tableau d’analyse des risques</t>
  </si>
  <si>
    <t xml:space="preserve">Solliciter les deux financeurs principaux, ou participer à une réunion ou un webinaire du financeur, et tracer l’échange.</t>
  </si>
  <si>
    <t xml:space="preserve">30</t>
  </si>
  <si>
    <t xml:space="preserve">Les financeurs (le cas échéant) comptent parmi les parties prenantes : sollicitation au moins une fois par an ou selon les modalités du financeur ; la participation à une réunion ou un webinaire du financeur peut la remplacer.</t>
  </si>
  <si>
    <t xml:space="preserve">Journal des échanges avec les financeurs</t>
  </si>
  <si>
    <t xml:space="preserve">CFA : formaliser la procédure de traitement sans délai des situations de rupture liées à des difficultés, violences ou discriminations, et l’accompagnement socio-professionnel.</t>
  </si>
  <si>
    <t xml:space="preserve">14</t>
  </si>
  <si>
    <t xml:space="preserve">Modifié en V10, pour l’apprentissage seul. Non pondérable : tout écart est majeur.</t>
  </si>
  <si>
    <t xml:space="preserve">Sans objet</t>
  </si>
  <si>
    <t xml:space="preserve">Organisme sans activité d’apprentissage.</t>
  </si>
  <si>
    <t xml:space="preserve">CFA : compléter l’information des apprentis (droits et devoirs, santé et sécurité renforcée pour les mineurs, prévention et signalement, coordonnées du médiateur de l’apprentissage, signalement à l’inspection du travail).</t>
  </si>
  <si>
    <t xml:space="preserve">15</t>
  </si>
  <si>
    <t xml:space="preserve">CFA : revoir la gouvernance (personnel dédié à la mobilité, référent handicap, conseil de perfectionnement, participation des apprentis, formateurs et entreprises) ; suivre la parution de l’arrêté sur la supervision renforcée.</t>
  </si>
  <si>
    <t xml:space="preserve">20</t>
  </si>
  <si>
    <t xml:space="preserve">Modifié en V10, pour l’apprentissage seul. Le seuil d’heures d’intervenants permanents sera fixé par arrêté, non publié à ce jour : ne pas le chiffrer avant sa parution.</t>
  </si>
  <si>
    <t xml:space="preserve">CFA : mettre en place l’évaluation des contenus et des enseignements par les apprentis, distincte de la satisfaction générale, avec partage des résultats et amélioration continue.</t>
  </si>
  <si>
    <t xml:space="preserve">33</t>
  </si>
  <si>
    <t xml:space="preserve">Nouvel indicateur en V10, pour l’apprentissage seul. Pondérable : non-conformité mineure ou majeure.</t>
  </si>
  <si>
    <t xml:space="preserve">Rassembler les preuves des indicateurs modifiés ou nouveaux dans un dossier rangé par indicateur (liste de preuves K-li-T).</t>
  </si>
  <si>
    <t xml:space="preserve">Les exemples de preuves du document de travail ne sont pas exhaustifs : l’auditeur apprécie la mise en œuvre, pas la seule présence d’un document.</t>
  </si>
  <si>
    <t xml:space="preserve">Dossier de preuves par indicateur</t>
  </si>
  <si>
    <t xml:space="preserve">Faire un audit blanc ciblé sur les indicateurs modifiés et nouveaux (grille d’audit blanc K-li-T) et consigner les écarts.</t>
  </si>
  <si>
    <t xml:space="preserve">Dans un audit réel : échantillonnage d’actions dans chaque catégorie, appréciation de l’auditeur, présence du dirigeant ou d’un salarié mandaté.</t>
  </si>
  <si>
    <t xml:space="preserve">Consultant qualité indépendant (fictif)</t>
  </si>
  <si>
    <t xml:space="preserve">Rapport d’écarts de l’audit blanc</t>
  </si>
  <si>
    <t xml:space="preserve">Audit blanc programmé le 12 novembre.</t>
  </si>
  <si>
    <t xml:space="preserve">Traiter les écarts de l’audit blanc : plan d’actions, responsables, échéances, registre des non-conformités.</t>
  </si>
  <si>
    <t xml:space="preserve">Pondération : mineure ou majeure pour 16 indicateurs, majeure seulement pour les 17 autres.</t>
  </si>
  <si>
    <t xml:space="preserve">Registre des non-conformités et actions</t>
  </si>
  <si>
    <t xml:space="preserve">Préparer le dirigeant ou le salarié mandaté : pièce d’identité, justificatif de qualité, mandat éventuel, documents à présenter par critère.</t>
  </si>
  <si>
    <t xml:space="preserve">Présence obligatoire du dirigeant, ou d’un salarié mandaté occupant un emploi permanent, à tous les audits.</t>
  </si>
  <si>
    <t xml:space="preserve">Fiche de préparation</t>
  </si>
  <si>
    <t xml:space="preserve">Informer l’équipe des nouveautés V10 (réunion courte, support d’une page) et fixer la prochaine revue de pilotage.</t>
  </si>
  <si>
    <t xml:space="preserve">Les équipes sont interrogées par l’auditeur : elles doivent connaître la procédure de signalement, les relances à distance, les contrats de sous-traitance.</t>
  </si>
  <si>
    <t xml:space="preserve">Compte rendu de la réunion d’équipe</t>
  </si>
  <si>
    <t xml:space="preserve">Pour ajouter des lignes, insérez-les à l’intérieur du tableau (clic droit sur un numéro de ligne, Insérer) afin que le Suivi les prenne en compte. Indicateurs concernés : saisissez les numéros séparés par une virgule (exemple : 3, 7) ou « Transverse » pour une action qui ne vise pas un indicateur en particulier. Les semaines et le découpage en quatre sont un repère de terrain K-li-T, pas une exigence du référentiel.</t>
  </si>
  <si>
    <t xml:space="preserve">Plan de mise en conformité Qualiopi V10 en 4 semaines</t>
  </si>
  <si>
    <t xml:space="preserve">K-li-T · Modèle Qualiopi V10 · Plan de conformité V10 en 30 jours · Suivi</t>
  </si>
  <si>
    <t xml:space="preserve">Suivi de l’avancement du plan (exemple fictif)</t>
  </si>
  <si>
    <t xml:space="preserve">Date du jour :</t>
  </si>
  <si>
    <t xml:space="preserve">1. Vue d’ensemble</t>
  </si>
  <si>
    <t xml:space="preserve">Actions du plan</t>
  </si>
  <si>
    <t xml:space="preserve">Faites</t>
  </si>
  <si>
    <t xml:space="preserve">Une action sans statut n’est comptée dans aucune ligne : choisissez un statut.</t>
  </si>
  <si>
    <t xml:space="preserve">Actions écartées après examen de votre périmètre (exclues du calcul de l’avancement).</t>
  </si>
  <si>
    <t xml:space="preserve">Avancement (faites / actions hors sans objet)</t>
  </si>
  <si>
    <t xml:space="preserve">En retard (échéance dépassée, action non faite)</t>
  </si>
  <si>
    <t xml:space="preserve">Comparaison avec la date du jour de l’onglet Plan.</t>
  </si>
  <si>
    <t xml:space="preserve">Échéance à fixer</t>
  </si>
  <si>
    <t xml:space="preserve">Actions en cours, ou confiées à un responsable, sans date d’échéance.</t>
  </si>
  <si>
    <t xml:space="preserve">Indicateurs touchés par la V10 sans action liée</t>
  </si>
  <si>
    <t xml:space="preserve">Indicateurs modifiés, nouveau ou retouché dans sa rédaction, qu’aucune ligne du plan ne vise (voir le tableau par indicateur).</t>
  </si>
  <si>
    <t xml:space="preserve">Lecture</t>
  </si>
  <si>
    <t xml:space="preserve">2. Avancement par semaine</t>
  </si>
  <si>
    <t xml:space="preserve">Actions</t>
  </si>
  <si>
    <t xml:space="preserve">En retard</t>
  </si>
  <si>
    <t xml:space="preserve">% fait</t>
  </si>
  <si>
    <t xml:space="preserve">Total</t>
  </si>
  <si>
    <t xml:space="preserve">3. Graphiques par semaine</t>
  </si>
  <si>
    <t xml:space="preserve">4. Avancement par indicateur (d’après la colonne « Indicateur(s) concerné(s) » du Plan)</t>
  </si>
  <si>
    <t xml:space="preserve">Critère</t>
  </si>
  <si>
    <t xml:space="preserve">Indicateur (libellé court)</t>
  </si>
  <si>
    <t xml:space="preserve">Statut V10</t>
  </si>
  <si>
    <t xml:space="preserve">Actions liées</t>
  </si>
  <si>
    <t xml:space="preserve">Information du public accessible, détaillée et vérifiable, sans mention trompeuse</t>
  </si>
  <si>
    <t xml:space="preserve">Modifié</t>
  </si>
  <si>
    <t xml:space="preserve">Indicateurs de résultats diffusés, avec leurs modalités de calcul</t>
  </si>
  <si>
    <t xml:space="preserve">Certifications : taux d’obtention, blocs, équivalences, passerelles, poursuites d’études, débouchés</t>
  </si>
  <si>
    <t xml:space="preserve">Analyse du besoin du bénéficiaire, avec l’entreprise ou le financeur</t>
  </si>
  <si>
    <t xml:space="preserve">Inchangé</t>
  </si>
  <si>
    <t xml:space="preserve">Objectifs opérationnels et évaluables</t>
  </si>
  <si>
    <t xml:space="preserve">Contenus et modalités adaptés aux objectifs et aux publics</t>
  </si>
  <si>
    <t xml:space="preserve">Adéquation à la certification visée et capacité à la délivrer (habilitation comprise)</t>
  </si>
  <si>
    <t xml:space="preserve">Positionnement et évaluation des acquis à l’entrée</t>
  </si>
  <si>
    <t xml:space="preserve">Information des bénéficiaires sur le déroulement de la prestation</t>
  </si>
  <si>
    <t xml:space="preserve">Mise en œuvre et adaptation de la prestation, de l’accompagnement et du suivi</t>
  </si>
  <si>
    <t xml:space="preserve">Évaluation de l’atteinte des objectifs par les bénéficiaires</t>
  </si>
  <si>
    <t xml:space="preserve">Engagement, prévention des ruptures, prévention et traitement des violences, du harcèlement et des discriminations</t>
  </si>
  <si>
    <t xml:space="preserve">Alternance : missions anticipées avec l’entreprise, coordination et progressivité des apprentissages</t>
  </si>
  <si>
    <t xml:space="preserve">CFA : accompagnement socio-professionnel, éducatif et citoyenneté ; traitement sans délai des ruptures liées aux difficultés, violences ou discriminations</t>
  </si>
  <si>
    <t xml:space="preserve">CFA : information des apprentis (droits et devoirs, santé et sécurité, prévention et signalement, médiateur)</t>
  </si>
  <si>
    <t xml:space="preserve">Conditions de présentation à la certification conformes aux exigences du certificateur</t>
  </si>
  <si>
    <t xml:space="preserve">Moyens humains et techniques adaptés, environnement approprié</t>
  </si>
  <si>
    <t xml:space="preserve">Mobilisation et coordination des intervenants internes et externes</t>
  </si>
  <si>
    <t xml:space="preserve">Ressources pédagogiques et appropriation, effectivité du suivi à distance, référent pédagogique</t>
  </si>
  <si>
    <t xml:space="preserve">CFA : mobilité, référent handicap, conseil de perfectionnement, gouvernance, supervision renforcée</t>
  </si>
  <si>
    <t xml:space="preserve">Compétences des intervenants déterminées, mobilisées et évaluées</t>
  </si>
  <si>
    <t xml:space="preserve">Entretien et développement des compétences des salariés</t>
  </si>
  <si>
    <t xml:space="preserve">Veille légale et réglementaire, exploitée</t>
  </si>
  <si>
    <t xml:space="preserve">Veille sur les compétences, métiers et emplois, exploitée</t>
  </si>
  <si>
    <t xml:space="preserve">Veille sur les innovations pédagogiques et technologiques, exploitée</t>
  </si>
  <si>
    <t xml:space="preserve">Expertises, outils et réseaux pour les publics en situation de handicap</t>
  </si>
  <si>
    <t xml:space="preserve">Sous-traitance et portage salarial : conformité au référentiel, tracée dans les contrats</t>
  </si>
  <si>
    <t xml:space="preserve">Formation en situation de travail : réseau de partenaires socio-économiques</t>
  </si>
  <si>
    <t xml:space="preserve">CFA : actions d’insertion professionnelle ou de poursuite d’études</t>
  </si>
  <si>
    <t xml:space="preserve">Appréciations des bénéficiaires, financeurs (le cas échéant), équipes pédagogiques et entreprises</t>
  </si>
  <si>
    <t xml:space="preserve">Traitement des difficultés, des réclamations et des aléas</t>
  </si>
  <si>
    <t xml:space="preserve">Rédactionnel</t>
  </si>
  <si>
    <t xml:space="preserve">Amélioration continue à partir des appréciations et réclamations, et analyse des risques sur la qualité</t>
  </si>
  <si>
    <t xml:space="preserve">CFA : évaluation des contenus et des enseignements par les apprenants, distincte de la satisfaction générale</t>
  </si>
  <si>
    <t xml:space="preserve">Nouveau</t>
  </si>
  <si>
    <t xml:space="preserve">Une action qui vise plusieurs indicateurs est comptée pour chacun d’eux ; une action « Transverse » n’est rattachée à aucun indicateur.</t>
  </si>
  <si>
    <t xml:space="preserve">Suivi de l’avancement du plan</t>
  </si>
  <si>
    <t xml:space="preserve">K-li-T · Listes déroulantes (modifiables)</t>
  </si>
  <si>
    <t xml:space="preserve">Ces listes alimentent les menus déroulants des autres onglets. Vous pouvez en modifier le contenu.</t>
  </si>
  <si>
    <t xml:space="preserve">Statut d’une action</t>
  </si>
</sst>
</file>

<file path=xl/styles.xml><?xml version="1.0" encoding="utf-8"?>
<styleSheet xmlns="http://schemas.openxmlformats.org/spreadsheetml/2006/main">
  <numFmts count="4">
    <numFmt numFmtId="164" formatCode="General"/>
    <numFmt numFmtId="165" formatCode="dd/mm/yyyy"/>
    <numFmt numFmtId="166" formatCode="General"/>
    <numFmt numFmtId="167" formatCode="0%"/>
  </numFmts>
  <fonts count="18">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9"/>
      <color rgb="FFFFFFFF"/>
      <name val="Arial"/>
      <family val="0"/>
      <charset val="1"/>
    </font>
    <font>
      <b val="true"/>
      <sz val="10"/>
      <color rgb="FF1A1816"/>
      <name val="Arial"/>
      <family val="0"/>
      <charset val="1"/>
    </font>
    <font>
      <sz val="9"/>
      <color rgb="FF1A1816"/>
      <name val="Arial"/>
      <family val="0"/>
      <charset val="1"/>
    </font>
    <font>
      <b val="true"/>
      <i val="true"/>
      <sz val="10"/>
      <color rgb="FF5F5850"/>
      <name val="Arial"/>
      <family val="0"/>
      <charset val="1"/>
    </font>
    <font>
      <b val="true"/>
      <sz val="9"/>
      <color rgb="FF1A1816"/>
      <name val="Arial"/>
      <family val="0"/>
      <charset val="1"/>
    </font>
    <font>
      <b val="true"/>
      <sz val="18"/>
      <color rgb="FF000000"/>
      <name val="Calibri"/>
      <family val="2"/>
    </font>
    <font>
      <sz val="10"/>
      <color rgb="FF000000"/>
      <name val="Calibri"/>
      <family val="2"/>
    </font>
    <font>
      <b val="true"/>
      <sz val="10"/>
      <color rgb="FF000000"/>
      <name val="Calibri"/>
      <family val="2"/>
    </font>
  </fonts>
  <fills count="9">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F3F1EC"/>
      </patternFill>
    </fill>
    <fill>
      <patternFill patternType="solid">
        <fgColor rgb="FFFBFAF7"/>
        <bgColor rgb="FFFFFFFF"/>
      </patternFill>
    </fill>
    <fill>
      <patternFill patternType="solid">
        <fgColor rgb="FF1A1816"/>
        <bgColor rgb="FF000000"/>
      </patternFill>
    </fill>
    <fill>
      <patternFill patternType="solid">
        <fgColor rgb="FF1D9E75"/>
        <bgColor rgb="FF008080"/>
      </patternFill>
    </fill>
    <fill>
      <patternFill patternType="solid">
        <fgColor rgb="FF5F5850"/>
        <bgColor rgb="FF333333"/>
      </patternFill>
    </fill>
  </fills>
  <borders count="4">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 diagonalUp="false" diagonalDown="false">
      <left style="thin">
        <color rgb="FFE6E0D6"/>
      </left>
      <right style="thin">
        <color rgb="FFE6E0D6"/>
      </right>
      <top style="medium">
        <color rgb="FFE8593C"/>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2" xfId="0" applyFont="true" applyBorder="true" applyAlignment="true" applyProtection="false">
      <alignment horizontal="center" vertical="center" textRotation="0" wrapText="true" indent="0" shrinkToFit="false"/>
      <protection locked="true" hidden="false"/>
    </xf>
    <xf numFmtId="164" fontId="11" fillId="5"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5" fontId="6" fillId="4" borderId="2" xfId="0" applyFont="true" applyBorder="true" applyAlignment="true" applyProtection="false">
      <alignment horizontal="center" vertical="top" textRotation="0" wrapText="true" indent="0" shrinkToFit="false"/>
      <protection locked="true" hidden="false"/>
    </xf>
    <xf numFmtId="164" fontId="12" fillId="5" borderId="2" xfId="0" applyFont="true" applyBorder="true" applyAlignment="true" applyProtection="false">
      <alignment horizontal="left" vertical="top" textRotation="0" wrapText="true" indent="0" shrinkToFit="false"/>
      <protection locked="true" hidden="false"/>
    </xf>
    <xf numFmtId="165" fontId="6" fillId="3" borderId="2" xfId="0" applyFont="true" applyBorder="true" applyAlignment="true" applyProtection="false">
      <alignment horizontal="left" vertical="top" textRotation="0" wrapText="true" indent="0" shrinkToFit="false"/>
      <protection locked="true" hidden="false"/>
    </xf>
    <xf numFmtId="164" fontId="11" fillId="4" borderId="2" xfId="0" applyFont="true" applyBorder="true" applyAlignment="true" applyProtection="false">
      <alignment horizontal="left" vertical="top" textRotation="0" wrapText="true" indent="0" shrinkToFit="false"/>
      <protection locked="true" hidden="false"/>
    </xf>
    <xf numFmtId="166" fontId="12" fillId="4" borderId="2" xfId="0" applyFont="true" applyBorder="true" applyAlignment="true" applyProtection="false">
      <alignment horizontal="center" vertical="top" textRotation="0" wrapText="true" indent="0" shrinkToFit="false"/>
      <protection locked="true" hidden="false"/>
    </xf>
    <xf numFmtId="164" fontId="12" fillId="3" borderId="2" xfId="0" applyFont="true" applyBorder="true" applyAlignment="true" applyProtection="false">
      <alignment horizontal="center" vertical="top" textRotation="0" wrapText="true" indent="0" shrinkToFit="false"/>
      <protection locked="true" hidden="false"/>
    </xf>
    <xf numFmtId="164" fontId="12" fillId="5" borderId="2" xfId="0" applyFont="true" applyBorder="true" applyAlignment="true" applyProtection="false">
      <alignment horizontal="center" vertical="top" textRotation="0" wrapText="true" indent="0" shrinkToFit="false"/>
      <protection locked="true" hidden="false"/>
    </xf>
    <xf numFmtId="164" fontId="12" fillId="3" borderId="2" xfId="0" applyFont="true" applyBorder="true" applyAlignment="true" applyProtection="false">
      <alignment horizontal="left" vertical="top" textRotation="0" wrapText="true" indent="0" shrinkToFit="false"/>
      <protection locked="true" hidden="false"/>
    </xf>
    <xf numFmtId="165" fontId="12" fillId="3" borderId="2" xfId="0" applyFont="true" applyBorder="true" applyAlignment="true" applyProtection="false">
      <alignment horizontal="center" vertical="top" textRotation="0" wrapText="true" indent="0" shrinkToFit="false"/>
      <protection locked="true" hidden="false"/>
    </xf>
    <xf numFmtId="164" fontId="12"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5" fontId="6" fillId="4" borderId="2" xfId="0" applyFont="true" applyBorder="true" applyAlignment="true" applyProtection="false">
      <alignment horizontal="left" vertical="top" textRotation="0" wrapText="tru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right" vertical="bottom" textRotation="0" wrapText="false" indent="0" shrinkToFit="false"/>
      <protection locked="true" hidden="false"/>
    </xf>
    <xf numFmtId="165" fontId="13" fillId="0" borderId="0" xfId="0" applyFont="true" applyBorder="true" applyAlignment="true" applyProtection="false">
      <alignment horizontal="left" vertical="bottom" textRotation="0" wrapText="false" indent="0" shrinkToFit="false"/>
      <protection locked="true" hidden="false"/>
    </xf>
    <xf numFmtId="164" fontId="10" fillId="6" borderId="2" xfId="0" applyFont="true" applyBorder="true" applyAlignment="true" applyProtection="false">
      <alignment horizontal="center" vertical="center" textRotation="0" wrapText="true" indent="0" shrinkToFit="false"/>
      <protection locked="true" hidden="false"/>
    </xf>
    <xf numFmtId="166" fontId="11"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true" applyAlignment="true" applyProtection="false">
      <alignment horizontal="general" vertical="center" textRotation="0" wrapText="true" indent="0" shrinkToFit="false"/>
      <protection locked="true" hidden="false"/>
    </xf>
    <xf numFmtId="167" fontId="11" fillId="4" borderId="2" xfId="0" applyFont="true" applyBorder="true" applyAlignment="true" applyProtection="false">
      <alignment horizontal="center" vertical="top" textRotation="0" wrapText="true" indent="0" shrinkToFit="false"/>
      <protection locked="true" hidden="false"/>
    </xf>
    <xf numFmtId="164" fontId="11" fillId="5" borderId="2" xfId="0" applyFont="true" applyBorder="true" applyAlignment="true" applyProtection="false">
      <alignment horizontal="center" vertical="top" textRotation="0" wrapText="true" indent="0" shrinkToFit="false"/>
      <protection locked="true" hidden="false"/>
    </xf>
    <xf numFmtId="166" fontId="6" fillId="4" borderId="2" xfId="0" applyFont="true" applyBorder="true" applyAlignment="true" applyProtection="false">
      <alignment horizontal="center" vertical="top" textRotation="0" wrapText="true" indent="0" shrinkToFit="false"/>
      <protection locked="true" hidden="false"/>
    </xf>
    <xf numFmtId="164" fontId="4" fillId="7" borderId="2" xfId="0" applyFont="true" applyBorder="true" applyAlignment="true" applyProtection="false">
      <alignment horizontal="left" vertical="top" textRotation="0" wrapText="true" indent="0" shrinkToFit="false"/>
      <protection locked="true" hidden="false"/>
    </xf>
    <xf numFmtId="166" fontId="4" fillId="7" borderId="2" xfId="0" applyFont="true" applyBorder="true" applyAlignment="true" applyProtection="false">
      <alignment horizontal="center" vertical="top" textRotation="0" wrapText="true" indent="0" shrinkToFit="false"/>
      <protection locked="true" hidden="false"/>
    </xf>
    <xf numFmtId="167" fontId="4" fillId="7" borderId="2" xfId="0" applyFont="true" applyBorder="true" applyAlignment="true" applyProtection="false">
      <alignment horizontal="center" vertical="top" textRotation="0" wrapText="true" indent="0" shrinkToFit="false"/>
      <protection locked="true" hidden="false"/>
    </xf>
    <xf numFmtId="164" fontId="10" fillId="8" borderId="2" xfId="0" applyFont="true" applyBorder="true" applyAlignment="true" applyProtection="false">
      <alignment horizontal="center" vertical="center" textRotation="0" wrapText="true" indent="0" shrinkToFit="false"/>
      <protection locked="true" hidden="false"/>
    </xf>
    <xf numFmtId="164" fontId="14" fillId="5" borderId="2" xfId="0" applyFont="true" applyBorder="true" applyAlignment="true" applyProtection="false">
      <alignment horizontal="left" vertical="top" textRotation="0" wrapText="true" indent="0" shrinkToFit="false"/>
      <protection locked="true" hidden="false"/>
    </xf>
    <xf numFmtId="164" fontId="12" fillId="4" borderId="2" xfId="0" applyFont="true" applyBorder="true" applyAlignment="true" applyProtection="false">
      <alignment horizontal="left" vertical="top" textRotation="0" wrapText="true" indent="0" shrinkToFit="false"/>
      <protection locked="true" hidden="false"/>
    </xf>
    <xf numFmtId="164" fontId="12" fillId="5" borderId="3" xfId="0" applyFont="true" applyBorder="true" applyAlignment="true" applyProtection="false">
      <alignment horizontal="center" vertical="top" textRotation="0" wrapText="true" indent="0" shrinkToFit="false"/>
      <protection locked="true" hidden="false"/>
    </xf>
    <xf numFmtId="164" fontId="14" fillId="5" borderId="3" xfId="0" applyFont="true" applyBorder="true" applyAlignment="true" applyProtection="false">
      <alignment horizontal="left" vertical="top" textRotation="0" wrapText="true" indent="0" shrinkToFit="false"/>
      <protection locked="true" hidden="false"/>
    </xf>
    <xf numFmtId="166" fontId="6" fillId="4" borderId="3" xfId="0" applyFont="true" applyBorder="true" applyAlignment="true" applyProtection="false">
      <alignment horizontal="center" vertical="top" textRotation="0" wrapText="true" indent="0" shrinkToFit="false"/>
      <protection locked="true" hidden="false"/>
    </xf>
    <xf numFmtId="167" fontId="11" fillId="4" borderId="3" xfId="0" applyFont="true" applyBorder="true" applyAlignment="true" applyProtection="false">
      <alignment horizontal="center" vertical="top" textRotation="0" wrapText="true" indent="0" shrinkToFit="false"/>
      <protection locked="true" hidden="false"/>
    </xf>
    <xf numFmtId="164" fontId="12" fillId="4" borderId="3" xfId="0" applyFont="true" applyBorder="true" applyAlignment="true" applyProtection="false">
      <alignment horizontal="left"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8">
    <dxf>
      <fill>
        <patternFill patternType="solid">
          <fgColor rgb="FFDCF1E9"/>
          <bgColor rgb="FF000000"/>
        </patternFill>
      </fill>
    </dxf>
    <dxf>
      <fill>
        <patternFill patternType="solid">
          <fgColor rgb="FFE8593C"/>
          <bgColor rgb="FF000000"/>
        </patternFill>
      </fill>
    </dxf>
    <dxf>
      <fill>
        <patternFill patternType="solid">
          <fgColor rgb="FFF3F1EC"/>
          <bgColor rgb="FF000000"/>
        </patternFill>
      </fill>
    </dxf>
    <dxf>
      <fill>
        <patternFill patternType="solid">
          <fgColor rgb="FF1A1816"/>
          <bgColor rgb="FF000000"/>
        </patternFill>
      </fill>
    </dxf>
    <dxf>
      <fill>
        <patternFill patternType="solid">
          <fgColor rgb="FFA8A29A"/>
          <bgColor rgb="FF000000"/>
        </patternFill>
      </fill>
    </dxf>
    <dxf>
      <fill>
        <patternFill patternType="solid">
          <fgColor rgb="FFFFFFFF"/>
          <bgColor rgb="FF000000"/>
        </patternFill>
      </fill>
    </dxf>
    <dxf>
      <fill>
        <patternFill patternType="solid">
          <fgColor rgb="FFFBFAF7"/>
          <bgColor rgb="FF000000"/>
        </patternFill>
      </fill>
    </dxf>
    <dxf>
      <fill>
        <patternFill patternType="solid">
          <fgColor rgb="FFFBE6DF"/>
          <bgColor rgb="FF000000"/>
        </patternFill>
      </fill>
    </dxf>
    <dxf>
      <fill>
        <patternFill patternType="solid">
          <fgColor rgb="FFB83E24"/>
          <bgColor rgb="FF000000"/>
        </patternFill>
      </fill>
    </dxf>
    <dxf>
      <fill>
        <patternFill patternType="solid">
          <fgColor rgb="FFFDEFC8"/>
          <bgColor rgb="FF000000"/>
        </patternFill>
      </fill>
    </dxf>
    <dxf>
      <fill>
        <patternFill patternType="solid">
          <fgColor rgb="FF137252"/>
          <bgColor rgb="FF000000"/>
        </patternFill>
      </fill>
    </dxf>
    <dxf>
      <fill>
        <patternFill patternType="solid">
          <fgColor rgb="FF5F5850"/>
          <bgColor rgb="FF000000"/>
        </patternFill>
      </fill>
    </dxf>
    <dxf>
      <font>
        <name val="Arial"/>
        <charset val="1"/>
        <family val="0"/>
        <b val="1"/>
        <color rgb="FF137252"/>
      </font>
      <fill>
        <patternFill>
          <bgColor rgb="FFDCF1E9"/>
        </patternFill>
      </fill>
    </dxf>
    <dxf>
      <font>
        <name val="Arial"/>
        <charset val="1"/>
        <family val="0"/>
        <color rgb="FF1A1816"/>
      </font>
      <fill>
        <patternFill>
          <bgColor rgb="FFFDEFC8"/>
        </patternFill>
      </fill>
    </dxf>
    <dxf>
      <font>
        <name val="Arial"/>
        <charset val="1"/>
        <family val="0"/>
        <color rgb="FF5F5850"/>
      </font>
      <fill>
        <patternFill>
          <bgColor rgb="FFF3F1EC"/>
        </patternFill>
      </fill>
    </dxf>
    <dxf>
      <font>
        <name val="Arial"/>
        <charset val="1"/>
        <family val="0"/>
        <b val="1"/>
        <color rgb="FFB83E24"/>
      </font>
      <fill>
        <patternFill>
          <bgColor rgb="FFFBE6DF"/>
        </patternFill>
      </fill>
    </dxf>
    <dxf>
      <font>
        <name val="Arial"/>
        <charset val="1"/>
        <family val="0"/>
        <b val="1"/>
        <color rgb="FF1A1816"/>
      </font>
      <fill>
        <patternFill>
          <bgColor rgb="FFFDEFC8"/>
        </patternFill>
      </fill>
    </dxf>
    <dxf>
      <font>
        <name val="Arial"/>
        <charset val="1"/>
        <family val="0"/>
        <color rgb="FFA8A29A"/>
      </font>
      <fill>
        <patternFill>
          <bgColor rgb="FFF3F1E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37252"/>
      <rgbColor rgb="FFC9C2B6"/>
      <rgbColor rgb="FF878787"/>
      <rgbColor rgb="FF9999FF"/>
      <rgbColor rgb="FF993366"/>
      <rgbColor rgb="FFFDEFC8"/>
      <rgbColor rgb="FFDCF1E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3F1EC"/>
      <rgbColor rgb="FFE6E0D6"/>
      <rgbColor rgb="FFFBE6DF"/>
      <rgbColor rgb="FF99CCFF"/>
      <rgbColor rgb="FFFF99CC"/>
      <rgbColor rgb="FFCC99FF"/>
      <rgbColor rgb="FFFBFAF7"/>
      <rgbColor rgb="FF3366FF"/>
      <rgbColor rgb="FF33CCCC"/>
      <rgbColor rgb="FF99CC00"/>
      <rgbColor rgb="FFFFCC00"/>
      <rgbColor rgb="FFF0A44B"/>
      <rgbColor rgb="FFE8593C"/>
      <rgbColor rgb="FF5F5850"/>
      <rgbColor rgb="FFA8A29A"/>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Actions par semaine et par statut</a:t>
            </a:r>
          </a:p>
        </c:rich>
      </c:tx>
      <c:overlay val="0"/>
      <c:spPr>
        <a:noFill/>
        <a:ln w="0">
          <a:noFill/>
        </a:ln>
      </c:spPr>
    </c:title>
    <c:autoTitleDeleted val="0"/>
    <c:plotArea>
      <c:barChart>
        <c:barDir val="col"/>
        <c:grouping val="stacked"/>
        <c:varyColors val="0"/>
        <c:ser>
          <c:idx val="0"/>
          <c:order val="0"/>
          <c:tx>
            <c:strRef>
              <c:f>'Suivi (exemple)'!G18</c:f>
              <c:strCache>
                <c:ptCount val="1"/>
                <c:pt idx="0">
                  <c:v>Faites</c:v>
                </c:pt>
              </c:strCache>
            </c:strRef>
          </c:tx>
          <c:spPr>
            <a:solidFill>
              <a:srgbClr val="1d9e75"/>
            </a:solidFill>
            <a:ln w="9360">
              <a:solidFill>
                <a:srgbClr val="1d9e75"/>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'Suivi (exemple)'!$A$19:$A$22</c:f>
              <c:strCache>
                <c:ptCount val="4"/>
                <c:pt idx="0">
                  <c:v>1</c:v>
                </c:pt>
                <c:pt idx="1">
                  <c:v>2</c:v>
                </c:pt>
                <c:pt idx="2">
                  <c:v>3</c:v>
                </c:pt>
                <c:pt idx="3">
                  <c:v>4</c:v>
                </c:pt>
              </c:strCache>
            </c:strRef>
          </c:cat>
          <c:val>
            <c:numRef>
              <c:f>'Suivi (exemple)'!$G$19:$G$22</c:f>
              <c:numCache>
                <c:formatCode>General</c:formatCode>
                <c:ptCount val="4"/>
                <c:pt idx="0">
                  <c:v>5</c:v>
                </c:pt>
                <c:pt idx="1">
                  <c:v>5</c:v>
                </c:pt>
                <c:pt idx="2">
                  <c:v>0</c:v>
                </c:pt>
                <c:pt idx="3">
                  <c:v>0</c:v>
                </c:pt>
              </c:numCache>
            </c:numRef>
          </c:val>
        </c:ser>
        <c:ser>
          <c:idx val="1"/>
          <c:order val="1"/>
          <c:tx>
            <c:strRef>
              <c:f>'Suivi (exemple)'!H18</c:f>
              <c:strCache>
                <c:ptCount val="1"/>
                <c:pt idx="0">
                  <c:v>En cours</c:v>
                </c:pt>
              </c:strCache>
            </c:strRef>
          </c:tx>
          <c:spPr>
            <a:solidFill>
              <a:srgbClr val="f0a44b"/>
            </a:solidFill>
            <a:ln w="9360">
              <a:solidFill>
                <a:srgbClr val="f0a44b"/>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'Suivi (exemple)'!$A$19:$A$22</c:f>
              <c:strCache>
                <c:ptCount val="4"/>
                <c:pt idx="0">
                  <c:v>1</c:v>
                </c:pt>
                <c:pt idx="1">
                  <c:v>2</c:v>
                </c:pt>
                <c:pt idx="2">
                  <c:v>3</c:v>
                </c:pt>
                <c:pt idx="3">
                  <c:v>4</c:v>
                </c:pt>
              </c:strCache>
            </c:strRef>
          </c:cat>
          <c:val>
            <c:numRef>
              <c:f>'Suivi (exemple)'!$H$19:$H$22</c:f>
              <c:numCache>
                <c:formatCode>General</c:formatCode>
                <c:ptCount val="4"/>
                <c:pt idx="0">
                  <c:v>0</c:v>
                </c:pt>
                <c:pt idx="1">
                  <c:v>2</c:v>
                </c:pt>
                <c:pt idx="2">
                  <c:v>3</c:v>
                </c:pt>
                <c:pt idx="3">
                  <c:v>0</c:v>
                </c:pt>
              </c:numCache>
            </c:numRef>
          </c:val>
        </c:ser>
        <c:ser>
          <c:idx val="2"/>
          <c:order val="2"/>
          <c:tx>
            <c:strRef>
              <c:f>'Suivi (exemple)'!I18</c:f>
              <c:strCache>
                <c:ptCount val="1"/>
                <c:pt idx="0">
                  <c:v>À faire</c:v>
                </c:pt>
              </c:strCache>
            </c:strRef>
          </c:tx>
          <c:spPr>
            <a:solidFill>
              <a:srgbClr val="c9c2b6"/>
            </a:solidFill>
            <a:ln w="9360">
              <a:solidFill>
                <a:srgbClr val="c9c2b6"/>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'Suivi (exemple)'!$A$19:$A$22</c:f>
              <c:strCache>
                <c:ptCount val="4"/>
                <c:pt idx="0">
                  <c:v>1</c:v>
                </c:pt>
                <c:pt idx="1">
                  <c:v>2</c:v>
                </c:pt>
                <c:pt idx="2">
                  <c:v>3</c:v>
                </c:pt>
                <c:pt idx="3">
                  <c:v>4</c:v>
                </c:pt>
              </c:strCache>
            </c:strRef>
          </c:cat>
          <c:val>
            <c:numRef>
              <c:f>'Suivi (exemple)'!$I$19:$I$22</c:f>
              <c:numCache>
                <c:formatCode>General</c:formatCode>
                <c:ptCount val="4"/>
                <c:pt idx="0">
                  <c:v>0</c:v>
                </c:pt>
                <c:pt idx="1">
                  <c:v>0</c:v>
                </c:pt>
                <c:pt idx="2">
                  <c:v>3</c:v>
                </c:pt>
                <c:pt idx="3">
                  <c:v>5</c:v>
                </c:pt>
              </c:numCache>
            </c:numRef>
          </c:val>
        </c:ser>
        <c:ser>
          <c:idx val="3"/>
          <c:order val="3"/>
          <c:tx>
            <c:strRef>
              <c:f>'Suivi (exemple)'!J18</c:f>
              <c:strCache>
                <c:ptCount val="1"/>
                <c:pt idx="0">
                  <c:v>Sans objet</c:v>
                </c:pt>
              </c:strCache>
            </c:strRef>
          </c:tx>
          <c:spPr>
            <a:solidFill>
              <a:srgbClr val="a8a29a"/>
            </a:solidFill>
            <a:ln w="9360">
              <a:solidFill>
                <a:srgbClr val="a8a29a"/>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'Suivi (exemple)'!$A$19:$A$22</c:f>
              <c:strCache>
                <c:ptCount val="4"/>
                <c:pt idx="0">
                  <c:v>1</c:v>
                </c:pt>
                <c:pt idx="1">
                  <c:v>2</c:v>
                </c:pt>
                <c:pt idx="2">
                  <c:v>3</c:v>
                </c:pt>
                <c:pt idx="3">
                  <c:v>4</c:v>
                </c:pt>
              </c:strCache>
            </c:strRef>
          </c:cat>
          <c:val>
            <c:numRef>
              <c:f>'Suivi (exemple)'!$J$19:$J$22</c:f>
              <c:numCache>
                <c:formatCode>General</c:formatCode>
                <c:ptCount val="4"/>
                <c:pt idx="0">
                  <c:v>0</c:v>
                </c:pt>
                <c:pt idx="1">
                  <c:v>0</c:v>
                </c:pt>
                <c:pt idx="2">
                  <c:v>4</c:v>
                </c:pt>
                <c:pt idx="3">
                  <c:v>0</c:v>
                </c:pt>
              </c:numCache>
            </c:numRef>
          </c:val>
        </c:ser>
        <c:gapWidth val="60"/>
        <c:overlap val="100"/>
        <c:axId val="77300477"/>
        <c:axId val="14983380"/>
      </c:barChart>
      <c:catAx>
        <c:axId val="77300477"/>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Semaine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4983380"/>
        <c:crosses val="autoZero"/>
        <c:auto val="1"/>
        <c:lblAlgn val="ctr"/>
        <c:lblOffset val="100"/>
        <c:noMultiLvlLbl val="0"/>
      </c:catAx>
      <c:valAx>
        <c:axId val="14983380"/>
        <c:scaling>
          <c:orientation val="minMax"/>
          <c:min val="0"/>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7300477"/>
        <c:crosses val="autoZero"/>
        <c:crossBetween val="between"/>
        <c:majorUnit val="2"/>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 fait par semaine</a:t>
            </a:r>
          </a:p>
        </c:rich>
      </c:tx>
      <c:overlay val="0"/>
      <c:spPr>
        <a:noFill/>
        <a:ln w="0">
          <a:noFill/>
        </a:ln>
      </c:spPr>
    </c:title>
    <c:autoTitleDeleted val="0"/>
    <c:plotArea>
      <c:barChart>
        <c:barDir val="col"/>
        <c:grouping val="clustered"/>
        <c:varyColors val="0"/>
        <c:ser>
          <c:idx val="0"/>
          <c:order val="0"/>
          <c:tx>
            <c:strRef>
              <c:f>'Suivi (exemple)'!L18</c:f>
              <c:strCache>
                <c:ptCount val="1"/>
                <c:pt idx="0">
                  <c:v>% fait</c:v>
                </c:pt>
              </c:strCache>
            </c:strRef>
          </c:tx>
          <c:spPr>
            <a:solidFill>
              <a:srgbClr val="e8593c"/>
            </a:solidFill>
            <a:ln w="9360">
              <a:solidFill>
                <a:srgbClr val="e8593c"/>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'Suivi (exemple)'!$A$19:$A$22</c:f>
              <c:strCache>
                <c:ptCount val="4"/>
                <c:pt idx="0">
                  <c:v>1</c:v>
                </c:pt>
                <c:pt idx="1">
                  <c:v>2</c:v>
                </c:pt>
                <c:pt idx="2">
                  <c:v>3</c:v>
                </c:pt>
                <c:pt idx="3">
                  <c:v>4</c:v>
                </c:pt>
              </c:strCache>
            </c:strRef>
          </c:cat>
          <c:val>
            <c:numRef>
              <c:f>'Suivi (exemple)'!$L$19:$L$22</c:f>
              <c:numCache>
                <c:formatCode>0%</c:formatCode>
                <c:ptCount val="4"/>
                <c:pt idx="0">
                  <c:v>1</c:v>
                </c:pt>
                <c:pt idx="1">
                  <c:v>0.714285714285714</c:v>
                </c:pt>
                <c:pt idx="2">
                  <c:v>0</c:v>
                </c:pt>
                <c:pt idx="3">
                  <c:v>0</c:v>
                </c:pt>
              </c:numCache>
            </c:numRef>
          </c:val>
        </c:ser>
        <c:gapWidth val="60"/>
        <c:overlap val="0"/>
        <c:axId val="67948914"/>
        <c:axId val="45131898"/>
      </c:barChart>
      <c:catAx>
        <c:axId val="67948914"/>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Semaine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5131898"/>
        <c:crosses val="autoZero"/>
        <c:auto val="1"/>
        <c:lblAlgn val="ctr"/>
        <c:lblOffset val="100"/>
        <c:noMultiLvlLbl val="0"/>
      </c:catAx>
      <c:valAx>
        <c:axId val="45131898"/>
        <c:scaling>
          <c:orientation val="minMax"/>
          <c:max val="1"/>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7948914"/>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Actions par semaine et par statut</a:t>
            </a:r>
          </a:p>
        </c:rich>
      </c:tx>
      <c:overlay val="0"/>
      <c:spPr>
        <a:noFill/>
        <a:ln w="0">
          <a:noFill/>
        </a:ln>
      </c:spPr>
    </c:title>
    <c:autoTitleDeleted val="0"/>
    <c:plotArea>
      <c:barChart>
        <c:barDir val="col"/>
        <c:grouping val="stacked"/>
        <c:varyColors val="0"/>
        <c:ser>
          <c:idx val="0"/>
          <c:order val="0"/>
          <c:tx>
            <c:strRef>
              <c:f>'Suivi (vierge)'!G18</c:f>
              <c:strCache>
                <c:ptCount val="1"/>
                <c:pt idx="0">
                  <c:v>Faites</c:v>
                </c:pt>
              </c:strCache>
            </c:strRef>
          </c:tx>
          <c:spPr>
            <a:solidFill>
              <a:srgbClr val="1d9e75"/>
            </a:solidFill>
            <a:ln w="9360">
              <a:solidFill>
                <a:srgbClr val="1d9e75"/>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'Suivi (vierge)'!$A$19:$A$22</c:f>
              <c:strCache>
                <c:ptCount val="4"/>
                <c:pt idx="0">
                  <c:v>1</c:v>
                </c:pt>
                <c:pt idx="1">
                  <c:v>2</c:v>
                </c:pt>
                <c:pt idx="2">
                  <c:v>3</c:v>
                </c:pt>
                <c:pt idx="3">
                  <c:v>4</c:v>
                </c:pt>
              </c:strCache>
            </c:strRef>
          </c:cat>
          <c:val>
            <c:numRef>
              <c:f>'Suivi (vierge)'!$G$19:$G$22</c:f>
              <c:numCache>
                <c:formatCode>General</c:formatCode>
                <c:ptCount val="4"/>
                <c:pt idx="0">
                  <c:v>0</c:v>
                </c:pt>
                <c:pt idx="1">
                  <c:v>0</c:v>
                </c:pt>
                <c:pt idx="2">
                  <c:v>0</c:v>
                </c:pt>
                <c:pt idx="3">
                  <c:v>0</c:v>
                </c:pt>
              </c:numCache>
            </c:numRef>
          </c:val>
        </c:ser>
        <c:ser>
          <c:idx val="1"/>
          <c:order val="1"/>
          <c:tx>
            <c:strRef>
              <c:f>'Suivi (vierge)'!H18</c:f>
              <c:strCache>
                <c:ptCount val="1"/>
                <c:pt idx="0">
                  <c:v>En cours</c:v>
                </c:pt>
              </c:strCache>
            </c:strRef>
          </c:tx>
          <c:spPr>
            <a:solidFill>
              <a:srgbClr val="f0a44b"/>
            </a:solidFill>
            <a:ln w="9360">
              <a:solidFill>
                <a:srgbClr val="f0a44b"/>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'Suivi (vierge)'!$A$19:$A$22</c:f>
              <c:strCache>
                <c:ptCount val="4"/>
                <c:pt idx="0">
                  <c:v>1</c:v>
                </c:pt>
                <c:pt idx="1">
                  <c:v>2</c:v>
                </c:pt>
                <c:pt idx="2">
                  <c:v>3</c:v>
                </c:pt>
                <c:pt idx="3">
                  <c:v>4</c:v>
                </c:pt>
              </c:strCache>
            </c:strRef>
          </c:cat>
          <c:val>
            <c:numRef>
              <c:f>'Suivi (vierge)'!$H$19:$H$22</c:f>
              <c:numCache>
                <c:formatCode>General</c:formatCode>
                <c:ptCount val="4"/>
                <c:pt idx="0">
                  <c:v>0</c:v>
                </c:pt>
                <c:pt idx="1">
                  <c:v>0</c:v>
                </c:pt>
                <c:pt idx="2">
                  <c:v>0</c:v>
                </c:pt>
                <c:pt idx="3">
                  <c:v>0</c:v>
                </c:pt>
              </c:numCache>
            </c:numRef>
          </c:val>
        </c:ser>
        <c:ser>
          <c:idx val="2"/>
          <c:order val="2"/>
          <c:tx>
            <c:strRef>
              <c:f>'Suivi (vierge)'!I18</c:f>
              <c:strCache>
                <c:ptCount val="1"/>
                <c:pt idx="0">
                  <c:v>À faire</c:v>
                </c:pt>
              </c:strCache>
            </c:strRef>
          </c:tx>
          <c:spPr>
            <a:solidFill>
              <a:srgbClr val="c9c2b6"/>
            </a:solidFill>
            <a:ln w="9360">
              <a:solidFill>
                <a:srgbClr val="c9c2b6"/>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'Suivi (vierge)'!$A$19:$A$22</c:f>
              <c:strCache>
                <c:ptCount val="4"/>
                <c:pt idx="0">
                  <c:v>1</c:v>
                </c:pt>
                <c:pt idx="1">
                  <c:v>2</c:v>
                </c:pt>
                <c:pt idx="2">
                  <c:v>3</c:v>
                </c:pt>
                <c:pt idx="3">
                  <c:v>4</c:v>
                </c:pt>
              </c:strCache>
            </c:strRef>
          </c:cat>
          <c:val>
            <c:numRef>
              <c:f>'Suivi (vierge)'!$I$19:$I$22</c:f>
              <c:numCache>
                <c:formatCode>General</c:formatCode>
                <c:ptCount val="4"/>
                <c:pt idx="0">
                  <c:v>5</c:v>
                </c:pt>
                <c:pt idx="1">
                  <c:v>7</c:v>
                </c:pt>
                <c:pt idx="2">
                  <c:v>10</c:v>
                </c:pt>
                <c:pt idx="3">
                  <c:v>5</c:v>
                </c:pt>
              </c:numCache>
            </c:numRef>
          </c:val>
        </c:ser>
        <c:ser>
          <c:idx val="3"/>
          <c:order val="3"/>
          <c:tx>
            <c:strRef>
              <c:f>'Suivi (vierge)'!J18</c:f>
              <c:strCache>
                <c:ptCount val="1"/>
                <c:pt idx="0">
                  <c:v>Sans objet</c:v>
                </c:pt>
              </c:strCache>
            </c:strRef>
          </c:tx>
          <c:spPr>
            <a:solidFill>
              <a:srgbClr val="a8a29a"/>
            </a:solidFill>
            <a:ln w="9360">
              <a:solidFill>
                <a:srgbClr val="a8a29a"/>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'Suivi (vierge)'!$A$19:$A$22</c:f>
              <c:strCache>
                <c:ptCount val="4"/>
                <c:pt idx="0">
                  <c:v>1</c:v>
                </c:pt>
                <c:pt idx="1">
                  <c:v>2</c:v>
                </c:pt>
                <c:pt idx="2">
                  <c:v>3</c:v>
                </c:pt>
                <c:pt idx="3">
                  <c:v>4</c:v>
                </c:pt>
              </c:strCache>
            </c:strRef>
          </c:cat>
          <c:val>
            <c:numRef>
              <c:f>'Suivi (vierge)'!$J$19:$J$22</c:f>
              <c:numCache>
                <c:formatCode>General</c:formatCode>
                <c:ptCount val="4"/>
                <c:pt idx="0">
                  <c:v>0</c:v>
                </c:pt>
                <c:pt idx="1">
                  <c:v>0</c:v>
                </c:pt>
                <c:pt idx="2">
                  <c:v>0</c:v>
                </c:pt>
                <c:pt idx="3">
                  <c:v>0</c:v>
                </c:pt>
              </c:numCache>
            </c:numRef>
          </c:val>
        </c:ser>
        <c:gapWidth val="60"/>
        <c:overlap val="100"/>
        <c:axId val="19836620"/>
        <c:axId val="73424043"/>
      </c:barChart>
      <c:catAx>
        <c:axId val="19836620"/>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Semaine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3424043"/>
        <c:crosses val="autoZero"/>
        <c:auto val="1"/>
        <c:lblAlgn val="ctr"/>
        <c:lblOffset val="100"/>
        <c:noMultiLvlLbl val="0"/>
      </c:catAx>
      <c:valAx>
        <c:axId val="73424043"/>
        <c:scaling>
          <c:orientation val="minMax"/>
          <c:min val="0"/>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9836620"/>
        <c:crosses val="autoZero"/>
        <c:crossBetween val="between"/>
        <c:majorUnit val="2"/>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 fait par semaine</a:t>
            </a:r>
          </a:p>
        </c:rich>
      </c:tx>
      <c:overlay val="0"/>
      <c:spPr>
        <a:noFill/>
        <a:ln w="0">
          <a:noFill/>
        </a:ln>
      </c:spPr>
    </c:title>
    <c:autoTitleDeleted val="0"/>
    <c:plotArea>
      <c:barChart>
        <c:barDir val="col"/>
        <c:grouping val="clustered"/>
        <c:varyColors val="0"/>
        <c:ser>
          <c:idx val="0"/>
          <c:order val="0"/>
          <c:tx>
            <c:strRef>
              <c:f>'Suivi (vierge)'!L18</c:f>
              <c:strCache>
                <c:ptCount val="1"/>
                <c:pt idx="0">
                  <c:v>% fait</c:v>
                </c:pt>
              </c:strCache>
            </c:strRef>
          </c:tx>
          <c:spPr>
            <a:solidFill>
              <a:srgbClr val="e8593c"/>
            </a:solidFill>
            <a:ln w="9360">
              <a:solidFill>
                <a:srgbClr val="e8593c"/>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'Suivi (vierge)'!$A$19:$A$22</c:f>
              <c:strCache>
                <c:ptCount val="4"/>
                <c:pt idx="0">
                  <c:v>1</c:v>
                </c:pt>
                <c:pt idx="1">
                  <c:v>2</c:v>
                </c:pt>
                <c:pt idx="2">
                  <c:v>3</c:v>
                </c:pt>
                <c:pt idx="3">
                  <c:v>4</c:v>
                </c:pt>
              </c:strCache>
            </c:strRef>
          </c:cat>
          <c:val>
            <c:numRef>
              <c:f>'Suivi (vierge)'!$L$19:$L$22</c:f>
              <c:numCache>
                <c:formatCode>0%</c:formatCode>
                <c:ptCount val="4"/>
                <c:pt idx="0">
                  <c:v>0</c:v>
                </c:pt>
                <c:pt idx="1">
                  <c:v>0</c:v>
                </c:pt>
                <c:pt idx="2">
                  <c:v>0</c:v>
                </c:pt>
                <c:pt idx="3">
                  <c:v>0</c:v>
                </c:pt>
              </c:numCache>
            </c:numRef>
          </c:val>
        </c:ser>
        <c:gapWidth val="60"/>
        <c:overlap val="0"/>
        <c:axId val="449620"/>
        <c:axId val="11346816"/>
      </c:barChart>
      <c:catAx>
        <c:axId val="449620"/>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Semaine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1346816"/>
        <c:crosses val="autoZero"/>
        <c:auto val="1"/>
        <c:lblAlgn val="ctr"/>
        <c:lblOffset val="100"/>
        <c:noMultiLvlLbl val="0"/>
      </c:catAx>
      <c:valAx>
        <c:axId val="11346816"/>
        <c:scaling>
          <c:orientation val="minMax"/>
          <c:max val="1"/>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4962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3.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_rels/drawing4.xml.rels><?xml version="1.0" encoding="UTF-8"?>
<Relationships xmlns="http://schemas.openxmlformats.org/package/2006/relationships"><Relationship Id="rId1" Type="http://schemas.openxmlformats.org/officeDocument/2006/relationships/chart" Target="../charts/chart3.xml"/><Relationship Id="rId2"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25</xdr:row>
      <xdr:rowOff>0</xdr:rowOff>
    </xdr:from>
    <xdr:to>
      <xdr:col>3</xdr:col>
      <xdr:colOff>849600</xdr:colOff>
      <xdr:row>39</xdr:row>
      <xdr:rowOff>68400</xdr:rowOff>
    </xdr:to>
    <xdr:graphicFrame>
      <xdr:nvGraphicFramePr>
        <xdr:cNvPr id="0" name="Chart 1"/>
        <xdr:cNvGraphicFramePr/>
      </xdr:nvGraphicFramePr>
      <xdr:xfrm>
        <a:off x="0" y="6114960"/>
        <a:ext cx="5219640" cy="2735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0</xdr:colOff>
      <xdr:row>25</xdr:row>
      <xdr:rowOff>0</xdr:rowOff>
    </xdr:from>
    <xdr:to>
      <xdr:col>11</xdr:col>
      <xdr:colOff>1335600</xdr:colOff>
      <xdr:row>39</xdr:row>
      <xdr:rowOff>68400</xdr:rowOff>
    </xdr:to>
    <xdr:graphicFrame>
      <xdr:nvGraphicFramePr>
        <xdr:cNvPr id="1" name="Chart 2"/>
        <xdr:cNvGraphicFramePr/>
      </xdr:nvGraphicFramePr>
      <xdr:xfrm>
        <a:off x="6837120" y="6114960"/>
        <a:ext cx="4859640" cy="2735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25</xdr:row>
      <xdr:rowOff>0</xdr:rowOff>
    </xdr:from>
    <xdr:to>
      <xdr:col>3</xdr:col>
      <xdr:colOff>849600</xdr:colOff>
      <xdr:row>39</xdr:row>
      <xdr:rowOff>68400</xdr:rowOff>
    </xdr:to>
    <xdr:graphicFrame>
      <xdr:nvGraphicFramePr>
        <xdr:cNvPr id="2" name="Chart 1"/>
        <xdr:cNvGraphicFramePr/>
      </xdr:nvGraphicFramePr>
      <xdr:xfrm>
        <a:off x="0" y="6114960"/>
        <a:ext cx="5219640" cy="2735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0</xdr:colOff>
      <xdr:row>25</xdr:row>
      <xdr:rowOff>0</xdr:rowOff>
    </xdr:from>
    <xdr:to>
      <xdr:col>11</xdr:col>
      <xdr:colOff>1335600</xdr:colOff>
      <xdr:row>39</xdr:row>
      <xdr:rowOff>68400</xdr:rowOff>
    </xdr:to>
    <xdr:graphicFrame>
      <xdr:nvGraphicFramePr>
        <xdr:cNvPr id="3" name="Chart 2"/>
        <xdr:cNvGraphicFramePr/>
      </xdr:nvGraphicFramePr>
      <xdr:xfrm>
        <a:off x="6837120" y="6114960"/>
        <a:ext cx="4859640" cy="2735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57" hidden="false" customHeight="true" outlineLevel="0" collapsed="false">
      <c r="B5" s="4" t="s">
        <v>2</v>
      </c>
    </row>
    <row r="7" customFormat="false" ht="19.5" hidden="false" customHeight="true" outlineLevel="0" collapsed="false">
      <c r="B7" s="5" t="s">
        <v>3</v>
      </c>
    </row>
    <row r="8" customFormat="false" ht="43.5" hidden="false" customHeight="true" outlineLevel="0" collapsed="false">
      <c r="B8" s="4" t="s">
        <v>4</v>
      </c>
    </row>
    <row r="9" customFormat="false" ht="43.5" hidden="false" customHeight="true" outlineLevel="0" collapsed="false">
      <c r="B9" s="4" t="s">
        <v>5</v>
      </c>
    </row>
    <row r="10" customFormat="false" ht="43.5"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3" customFormat="false" ht="30" hidden="false" customHeight="true" outlineLevel="0" collapsed="false">
      <c r="B13" s="4" t="s">
        <v>9</v>
      </c>
    </row>
    <row r="15" customFormat="false" ht="19.5" hidden="false" customHeight="true" outlineLevel="0" collapsed="false">
      <c r="B15" s="5" t="s">
        <v>10</v>
      </c>
    </row>
    <row r="16" customFormat="false" ht="57" hidden="false" customHeight="true" outlineLevel="0" collapsed="false">
      <c r="B16" s="4" t="s">
        <v>11</v>
      </c>
    </row>
    <row r="18" customFormat="false" ht="19.5" hidden="false" customHeight="true" outlineLevel="0" collapsed="false">
      <c r="B18" s="5" t="s">
        <v>12</v>
      </c>
    </row>
    <row r="19" customFormat="false" ht="57" hidden="false" customHeight="true" outlineLevel="0" collapsed="false">
      <c r="B19" s="4" t="s">
        <v>13</v>
      </c>
    </row>
    <row r="21" customFormat="false" ht="19.5" hidden="false" customHeight="true" outlineLevel="0" collapsed="false">
      <c r="B21" s="5" t="s">
        <v>14</v>
      </c>
    </row>
    <row r="22" customFormat="false" ht="18" hidden="false" customHeight="true" outlineLevel="0" collapsed="false">
      <c r="B22" s="6" t="s">
        <v>15</v>
      </c>
    </row>
    <row r="23" customFormat="false" ht="18" hidden="false" customHeight="true" outlineLevel="0" collapsed="false">
      <c r="B23" s="7" t="s">
        <v>16</v>
      </c>
    </row>
    <row r="24" customFormat="false" ht="18" hidden="false" customHeight="true" outlineLevel="0" collapsed="false">
      <c r="B24" s="8" t="s">
        <v>17</v>
      </c>
    </row>
    <row r="26" customFormat="false" ht="19.5" hidden="false" customHeight="true" outlineLevel="0" collapsed="false">
      <c r="B26" s="5" t="s">
        <v>18</v>
      </c>
    </row>
    <row r="27" customFormat="false" ht="30" hidden="false" customHeight="true" outlineLevel="0" collapsed="false">
      <c r="B27" s="4" t="s">
        <v>19</v>
      </c>
    </row>
    <row r="28" customFormat="false" ht="16.5" hidden="false" customHeight="true" outlineLevel="0" collapsed="false">
      <c r="B28" s="4" t="s">
        <v>20</v>
      </c>
    </row>
    <row r="29" customFormat="false" ht="30" hidden="false" customHeight="true" outlineLevel="0" collapsed="false">
      <c r="B29" s="4" t="s">
        <v>21</v>
      </c>
    </row>
    <row r="30" customFormat="false" ht="16.5" hidden="false" customHeight="true" outlineLevel="0" collapsed="false">
      <c r="B30" s="4" t="s">
        <v>22</v>
      </c>
    </row>
    <row r="32" customFormat="false" ht="19.5" hidden="false" customHeight="true" outlineLevel="0" collapsed="false">
      <c r="B32" s="5" t="s">
        <v>23</v>
      </c>
    </row>
    <row r="33" customFormat="false" ht="16.5" hidden="false" customHeight="true" outlineLevel="0" collapsed="false">
      <c r="B33" s="4" t="s">
        <v>24</v>
      </c>
    </row>
    <row r="35" customFormat="false" ht="43.5" hidden="false" customHeight="true" outlineLevel="0" collapsed="false">
      <c r="B35" s="9" t="s">
        <v>25</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K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9"/>
    <col collapsed="false" customWidth="true" hidden="false" outlineLevel="0" max="3" min="3" style="0" width="50"/>
    <col collapsed="false" customWidth="true" hidden="false" outlineLevel="0" max="4" min="4" style="0" width="13"/>
    <col collapsed="false" customWidth="true" hidden="false" outlineLevel="0" max="5" min="5" style="0" width="42"/>
    <col collapsed="false" customWidth="true" hidden="false" outlineLevel="0" max="6" min="6" style="0" width="18"/>
    <col collapsed="false" customWidth="true" hidden="false" outlineLevel="0" max="8" min="7" style="0" width="12"/>
    <col collapsed="false" customWidth="true" hidden="false" outlineLevel="0" max="9" min="9" style="0" width="28"/>
    <col collapsed="false" customWidth="true" hidden="false" outlineLevel="0" max="10" min="10" style="0" width="26"/>
    <col collapsed="false" customWidth="true" hidden="false" outlineLevel="0" max="11" min="11" style="0" width="15"/>
  </cols>
  <sheetData>
    <row r="1" customFormat="false" ht="21.75" hidden="false" customHeight="true" outlineLevel="0" collapsed="false">
      <c r="A1" s="1" t="s">
        <v>26</v>
      </c>
      <c r="B1" s="2"/>
      <c r="C1" s="2"/>
      <c r="D1" s="2"/>
      <c r="E1" s="2"/>
      <c r="F1" s="2"/>
      <c r="G1" s="2"/>
      <c r="H1" s="2"/>
      <c r="I1" s="2"/>
      <c r="J1" s="2"/>
      <c r="K1" s="2"/>
    </row>
    <row r="2" customFormat="false" ht="25.5" hidden="false" customHeight="true" outlineLevel="0" collapsed="false">
      <c r="A2" s="3" t="s">
        <v>27</v>
      </c>
    </row>
    <row r="3" customFormat="false" ht="18" hidden="false" customHeight="true" outlineLevel="0" collapsed="false">
      <c r="A3" s="10" t="s">
        <v>28</v>
      </c>
      <c r="F3" s="11" t="s">
        <v>29</v>
      </c>
      <c r="G3" s="11"/>
      <c r="H3" s="11" t="s">
        <v>30</v>
      </c>
      <c r="I3" s="11" t="s">
        <v>31</v>
      </c>
      <c r="J3" s="11" t="s">
        <v>32</v>
      </c>
    </row>
    <row r="4" customFormat="false" ht="19.5" hidden="false" customHeight="true" outlineLevel="0" collapsed="false">
      <c r="A4" s="12" t="s">
        <v>33</v>
      </c>
      <c r="B4" s="12"/>
      <c r="C4" s="12"/>
      <c r="D4" s="13" t="s">
        <v>34</v>
      </c>
      <c r="E4" s="13"/>
      <c r="F4" s="12" t="s">
        <v>35</v>
      </c>
      <c r="G4" s="12"/>
      <c r="H4" s="14" t="n">
        <f aca="false">IF($D$5="","",$D$5+0)</f>
        <v>46314</v>
      </c>
      <c r="I4" s="14" t="n">
        <f aca="false">IF($D$5="","",$D$5+6)</f>
        <v>46320</v>
      </c>
      <c r="J4" s="15" t="s">
        <v>36</v>
      </c>
    </row>
    <row r="5" customFormat="false" ht="19.5" hidden="false" customHeight="true" outlineLevel="0" collapsed="false">
      <c r="A5" s="12" t="s">
        <v>37</v>
      </c>
      <c r="B5" s="12"/>
      <c r="C5" s="12"/>
      <c r="D5" s="16" t="n">
        <v>46314</v>
      </c>
      <c r="E5" s="16"/>
      <c r="F5" s="12" t="s">
        <v>38</v>
      </c>
      <c r="G5" s="12"/>
      <c r="H5" s="14" t="n">
        <f aca="false">IF($D$5="","",$D$5+7)</f>
        <v>46321</v>
      </c>
      <c r="I5" s="14" t="n">
        <f aca="false">IF($D$5="","",$D$5+13)</f>
        <v>46327</v>
      </c>
      <c r="J5" s="15" t="s">
        <v>39</v>
      </c>
    </row>
    <row r="6" customFormat="false" ht="19.5" hidden="false" customHeight="true" outlineLevel="0" collapsed="false">
      <c r="A6" s="12" t="s">
        <v>40</v>
      </c>
      <c r="B6" s="12"/>
      <c r="C6" s="12"/>
      <c r="D6" s="16" t="n">
        <v>46331</v>
      </c>
      <c r="E6" s="16"/>
      <c r="F6" s="12" t="s">
        <v>41</v>
      </c>
      <c r="G6" s="12"/>
      <c r="H6" s="14" t="n">
        <f aca="false">IF($D$5="","",$D$5+14)</f>
        <v>46328</v>
      </c>
      <c r="I6" s="14" t="n">
        <f aca="false">IF($D$5="","",$D$5+20)</f>
        <v>46334</v>
      </c>
      <c r="J6" s="15" t="s">
        <v>42</v>
      </c>
    </row>
    <row r="7" customFormat="false" ht="19.5" hidden="false" customHeight="true" outlineLevel="0" collapsed="false">
      <c r="A7" s="12" t="s">
        <v>43</v>
      </c>
      <c r="B7" s="12"/>
      <c r="C7" s="12"/>
      <c r="D7" s="13" t="s">
        <v>44</v>
      </c>
      <c r="E7" s="13"/>
      <c r="F7" s="12" t="s">
        <v>45</v>
      </c>
      <c r="G7" s="12"/>
      <c r="H7" s="14" t="n">
        <f aca="false">IF($D$5="","",$D$5+21)</f>
        <v>46335</v>
      </c>
      <c r="I7" s="14" t="n">
        <f aca="false">IF($D$5="","",$D$5+27)</f>
        <v>46341</v>
      </c>
      <c r="J7" s="15" t="s">
        <v>46</v>
      </c>
    </row>
    <row r="8" customFormat="false" ht="21.75" hidden="false" customHeight="true" outlineLevel="0" collapsed="false">
      <c r="A8" s="17" t="str">
        <f aca="false">"Actions : "&amp;COUNTA($C$10:$C$44)&amp;"   ·   faites : "&amp;COUNTIF($H$10:$H$44,"Fait")&amp;"   ·   en cours : "&amp;COUNTIF($H$10:$H$44,"En cours")&amp;"   ·   à faire : "&amp;COUNTIF($H$10:$H$44,"À faire")&amp;"   ·   sans objet : "&amp;COUNTIF($H$10:$H$44,"Sans objet")&amp;"   ·   en retard : "&amp;COUNTIF($K$10:$K$44,"En retard")&amp;"   ·   échéance à fixer : "&amp;COUNTIF($K$10:$K$44,"Échéance à fixer")</f>
        <v>Actions : 27   ·   faites : 10   ·   en cours : 5   ·   à faire : 8   ·   sans objet : 4   ·   en retard : 3   ·   échéance à fixer : 0</v>
      </c>
      <c r="B8" s="17"/>
      <c r="C8" s="17"/>
      <c r="D8" s="17"/>
      <c r="E8" s="17"/>
      <c r="F8" s="17"/>
      <c r="G8" s="17"/>
      <c r="H8" s="17"/>
      <c r="I8" s="17"/>
      <c r="J8" s="17"/>
      <c r="K8" s="17"/>
    </row>
    <row r="9" customFormat="false" ht="33.75" hidden="false" customHeight="true" outlineLevel="0" collapsed="false">
      <c r="A9" s="11" t="s">
        <v>47</v>
      </c>
      <c r="B9" s="11" t="s">
        <v>48</v>
      </c>
      <c r="C9" s="11" t="s">
        <v>49</v>
      </c>
      <c r="D9" s="11" t="s">
        <v>50</v>
      </c>
      <c r="E9" s="11" t="s">
        <v>51</v>
      </c>
      <c r="F9" s="11" t="s">
        <v>52</v>
      </c>
      <c r="G9" s="11" t="s">
        <v>53</v>
      </c>
      <c r="H9" s="11" t="s">
        <v>54</v>
      </c>
      <c r="I9" s="11" t="s">
        <v>55</v>
      </c>
      <c r="J9" s="11" t="s">
        <v>56</v>
      </c>
      <c r="K9" s="11" t="s">
        <v>57</v>
      </c>
    </row>
    <row r="10" customFormat="false" ht="39.75" hidden="false" customHeight="true" outlineLevel="0" collapsed="false">
      <c r="A10" s="18" t="n">
        <f aca="false">IF(C10="","",COUNTA(C$10:C10))</f>
        <v>1</v>
      </c>
      <c r="B10" s="19" t="n">
        <v>1</v>
      </c>
      <c r="C10" s="15" t="s">
        <v>58</v>
      </c>
      <c r="D10" s="20" t="s">
        <v>59</v>
      </c>
      <c r="E10" s="15" t="s">
        <v>60</v>
      </c>
      <c r="F10" s="21" t="s">
        <v>61</v>
      </c>
      <c r="G10" s="22" t="n">
        <v>46315</v>
      </c>
      <c r="H10" s="19" t="s">
        <v>62</v>
      </c>
      <c r="I10" s="21" t="s">
        <v>63</v>
      </c>
      <c r="J10" s="21" t="s">
        <v>64</v>
      </c>
      <c r="K10" s="23" t="str">
        <f aca="false">IF(C10="","",IF(OR(H10="Fait",H10="Sans objet"),"",IF(G10="",IF(OR(F10&lt;&gt;"",H10="En cours"),"Échéance à fixer",""),IF(G10&lt;$D$6,"En retard",""))))</f>
        <v/>
      </c>
    </row>
    <row r="11" customFormat="false" ht="51" hidden="false" customHeight="true" outlineLevel="0" collapsed="false">
      <c r="A11" s="18" t="n">
        <f aca="false">IF(C11="","",COUNTA(C$10:C11))</f>
        <v>2</v>
      </c>
      <c r="B11" s="19" t="n">
        <v>1</v>
      </c>
      <c r="C11" s="15" t="s">
        <v>65</v>
      </c>
      <c r="D11" s="20" t="s">
        <v>59</v>
      </c>
      <c r="E11" s="15" t="s">
        <v>66</v>
      </c>
      <c r="F11" s="21" t="s">
        <v>67</v>
      </c>
      <c r="G11" s="22" t="n">
        <v>46316</v>
      </c>
      <c r="H11" s="19" t="s">
        <v>62</v>
      </c>
      <c r="I11" s="21" t="s">
        <v>68</v>
      </c>
      <c r="J11" s="21"/>
      <c r="K11" s="23" t="str">
        <f aca="false">IF(C11="","",IF(OR(H11="Fait",H11="Sans objet"),"",IF(G11="",IF(OR(F11&lt;&gt;"",H11="En cours"),"Échéance à fixer",""),IF(G11&lt;$D$6,"En retard",""))))</f>
        <v/>
      </c>
    </row>
    <row r="12" customFormat="false" ht="39.75" hidden="false" customHeight="true" outlineLevel="0" collapsed="false">
      <c r="A12" s="18" t="n">
        <f aca="false">IF(C12="","",COUNTA(C$10:C12))</f>
        <v>3</v>
      </c>
      <c r="B12" s="19" t="n">
        <v>1</v>
      </c>
      <c r="C12" s="15" t="s">
        <v>69</v>
      </c>
      <c r="D12" s="20" t="s">
        <v>59</v>
      </c>
      <c r="E12" s="15" t="s">
        <v>70</v>
      </c>
      <c r="F12" s="21" t="s">
        <v>61</v>
      </c>
      <c r="G12" s="22" t="n">
        <v>46316</v>
      </c>
      <c r="H12" s="19" t="s">
        <v>62</v>
      </c>
      <c r="I12" s="21" t="s">
        <v>71</v>
      </c>
      <c r="J12" s="21" t="s">
        <v>72</v>
      </c>
      <c r="K12" s="23" t="str">
        <f aca="false">IF(C12="","",IF(OR(H12="Fait",H12="Sans objet"),"",IF(G12="",IF(OR(F12&lt;&gt;"",H12="En cours"),"Échéance à fixer",""),IF(G12&lt;$D$6,"En retard",""))))</f>
        <v/>
      </c>
    </row>
    <row r="13" customFormat="false" ht="39.75" hidden="false" customHeight="true" outlineLevel="0" collapsed="false">
      <c r="A13" s="18" t="n">
        <f aca="false">IF(C13="","",COUNTA(C$10:C13))</f>
        <v>4</v>
      </c>
      <c r="B13" s="19" t="n">
        <v>1</v>
      </c>
      <c r="C13" s="15" t="s">
        <v>73</v>
      </c>
      <c r="D13" s="20" t="s">
        <v>74</v>
      </c>
      <c r="E13" s="15" t="s">
        <v>75</v>
      </c>
      <c r="F13" s="21" t="s">
        <v>67</v>
      </c>
      <c r="G13" s="22" t="n">
        <v>46318</v>
      </c>
      <c r="H13" s="19" t="s">
        <v>62</v>
      </c>
      <c r="I13" s="21" t="s">
        <v>76</v>
      </c>
      <c r="J13" s="21" t="s">
        <v>77</v>
      </c>
      <c r="K13" s="23" t="str">
        <f aca="false">IF(C13="","",IF(OR(H13="Fait",H13="Sans objet"),"",IF(G13="",IF(OR(F13&lt;&gt;"",H13="En cours"),"Échéance à fixer",""),IF(G13&lt;$D$6,"En retard",""))))</f>
        <v/>
      </c>
    </row>
    <row r="14" customFormat="false" ht="39.75" hidden="false" customHeight="true" outlineLevel="0" collapsed="false">
      <c r="A14" s="18" t="n">
        <f aca="false">IF(C14="","",COUNTA(C$10:C14))</f>
        <v>5</v>
      </c>
      <c r="B14" s="19" t="n">
        <v>1</v>
      </c>
      <c r="C14" s="15" t="s">
        <v>78</v>
      </c>
      <c r="D14" s="20" t="s">
        <v>59</v>
      </c>
      <c r="E14" s="15" t="s">
        <v>79</v>
      </c>
      <c r="F14" s="21" t="s">
        <v>61</v>
      </c>
      <c r="G14" s="22" t="n">
        <v>46318</v>
      </c>
      <c r="H14" s="19" t="s">
        <v>62</v>
      </c>
      <c r="I14" s="21" t="s">
        <v>80</v>
      </c>
      <c r="J14" s="21" t="s">
        <v>81</v>
      </c>
      <c r="K14" s="23" t="str">
        <f aca="false">IF(C14="","",IF(OR(H14="Fait",H14="Sans objet"),"",IF(G14="",IF(OR(F14&lt;&gt;"",H14="En cours"),"Échéance à fixer",""),IF(G14&lt;$D$6,"En retard",""))))</f>
        <v/>
      </c>
    </row>
    <row r="15" customFormat="false" ht="63" hidden="false" customHeight="true" outlineLevel="0" collapsed="false">
      <c r="A15" s="18" t="n">
        <f aca="false">IF(C15="","",COUNTA(C$10:C15))</f>
        <v>6</v>
      </c>
      <c r="B15" s="19" t="n">
        <v>2</v>
      </c>
      <c r="C15" s="15" t="s">
        <v>82</v>
      </c>
      <c r="D15" s="20" t="s">
        <v>83</v>
      </c>
      <c r="E15" s="15" t="s">
        <v>84</v>
      </c>
      <c r="F15" s="21" t="s">
        <v>61</v>
      </c>
      <c r="G15" s="22" t="n">
        <v>46325</v>
      </c>
      <c r="H15" s="19" t="s">
        <v>85</v>
      </c>
      <c r="I15" s="21" t="s">
        <v>86</v>
      </c>
      <c r="J15" s="21" t="s">
        <v>87</v>
      </c>
      <c r="K15" s="23" t="str">
        <f aca="false">IF(C15="","",IF(OR(H15="Fait",H15="Sans objet"),"",IF(G15="",IF(OR(F15&lt;&gt;"",H15="En cours"),"Échéance à fixer",""),IF(G15&lt;$D$6,"En retard",""))))</f>
        <v>En retard</v>
      </c>
    </row>
    <row r="16" customFormat="false" ht="39.75" hidden="false" customHeight="true" outlineLevel="0" collapsed="false">
      <c r="A16" s="18" t="n">
        <f aca="false">IF(C16="","",COUNTA(C$10:C16))</f>
        <v>7</v>
      </c>
      <c r="B16" s="19" t="n">
        <v>2</v>
      </c>
      <c r="C16" s="15" t="s">
        <v>88</v>
      </c>
      <c r="D16" s="20" t="s">
        <v>89</v>
      </c>
      <c r="E16" s="15" t="s">
        <v>90</v>
      </c>
      <c r="F16" s="21" t="s">
        <v>67</v>
      </c>
      <c r="G16" s="22" t="n">
        <v>46325</v>
      </c>
      <c r="H16" s="19" t="s">
        <v>85</v>
      </c>
      <c r="I16" s="21" t="s">
        <v>91</v>
      </c>
      <c r="J16" s="21" t="s">
        <v>92</v>
      </c>
      <c r="K16" s="23" t="str">
        <f aca="false">IF(C16="","",IF(OR(H16="Fait",H16="Sans objet"),"",IF(G16="",IF(OR(F16&lt;&gt;"",H16="En cours"),"Échéance à fixer",""),IF(G16&lt;$D$6,"En retard",""))))</f>
        <v>En retard</v>
      </c>
    </row>
    <row r="17" customFormat="false" ht="27.75" hidden="false" customHeight="true" outlineLevel="0" collapsed="false">
      <c r="A17" s="18" t="n">
        <f aca="false">IF(C17="","",COUNTA(C$10:C17))</f>
        <v>8</v>
      </c>
      <c r="B17" s="19" t="n">
        <v>2</v>
      </c>
      <c r="C17" s="15" t="s">
        <v>93</v>
      </c>
      <c r="D17" s="20" t="s">
        <v>94</v>
      </c>
      <c r="E17" s="15" t="s">
        <v>95</v>
      </c>
      <c r="F17" s="21" t="s">
        <v>61</v>
      </c>
      <c r="G17" s="22" t="n">
        <v>46324</v>
      </c>
      <c r="H17" s="19" t="s">
        <v>62</v>
      </c>
      <c r="I17" s="21" t="s">
        <v>96</v>
      </c>
      <c r="J17" s="21" t="s">
        <v>97</v>
      </c>
      <c r="K17" s="23" t="str">
        <f aca="false">IF(C17="","",IF(OR(H17="Fait",H17="Sans objet"),"",IF(G17="",IF(OR(F17&lt;&gt;"",H17="En cours"),"Échéance à fixer",""),IF(G17&lt;$D$6,"En retard",""))))</f>
        <v/>
      </c>
    </row>
    <row r="18" customFormat="false" ht="51" hidden="false" customHeight="true" outlineLevel="0" collapsed="false">
      <c r="A18" s="18" t="n">
        <f aca="false">IF(C18="","",COUNTA(C$10:C18))</f>
        <v>9</v>
      </c>
      <c r="B18" s="19" t="n">
        <v>2</v>
      </c>
      <c r="C18" s="15" t="s">
        <v>98</v>
      </c>
      <c r="D18" s="20" t="s">
        <v>99</v>
      </c>
      <c r="E18" s="15" t="s">
        <v>100</v>
      </c>
      <c r="F18" s="21" t="s">
        <v>101</v>
      </c>
      <c r="G18" s="22" t="n">
        <v>46324</v>
      </c>
      <c r="H18" s="19" t="s">
        <v>62</v>
      </c>
      <c r="I18" s="21" t="s">
        <v>102</v>
      </c>
      <c r="J18" s="21" t="s">
        <v>103</v>
      </c>
      <c r="K18" s="23" t="str">
        <f aca="false">IF(C18="","",IF(OR(H18="Fait",H18="Sans objet"),"",IF(G18="",IF(OR(F18&lt;&gt;"",H18="En cours"),"Échéance à fixer",""),IF(G18&lt;$D$6,"En retard",""))))</f>
        <v/>
      </c>
    </row>
    <row r="19" customFormat="false" ht="51" hidden="false" customHeight="true" outlineLevel="0" collapsed="false">
      <c r="A19" s="18" t="n">
        <f aca="false">IF(C19="","",COUNTA(C$10:C19))</f>
        <v>10</v>
      </c>
      <c r="B19" s="19" t="n">
        <v>2</v>
      </c>
      <c r="C19" s="15" t="s">
        <v>104</v>
      </c>
      <c r="D19" s="20" t="s">
        <v>105</v>
      </c>
      <c r="E19" s="15" t="s">
        <v>106</v>
      </c>
      <c r="F19" s="21" t="s">
        <v>61</v>
      </c>
      <c r="G19" s="22" t="n">
        <v>46325</v>
      </c>
      <c r="H19" s="19" t="s">
        <v>62</v>
      </c>
      <c r="I19" s="21" t="s">
        <v>107</v>
      </c>
      <c r="J19" s="21" t="s">
        <v>108</v>
      </c>
      <c r="K19" s="23" t="str">
        <f aca="false">IF(C19="","",IF(OR(H19="Fait",H19="Sans objet"),"",IF(G19="",IF(OR(F19&lt;&gt;"",H19="En cours"),"Échéance à fixer",""),IF(G19&lt;$D$6,"En retard",""))))</f>
        <v/>
      </c>
    </row>
    <row r="20" customFormat="false" ht="39.75" hidden="false" customHeight="true" outlineLevel="0" collapsed="false">
      <c r="A20" s="18" t="n">
        <f aca="false">IF(C20="","",COUNTA(C$10:C20))</f>
        <v>11</v>
      </c>
      <c r="B20" s="19" t="n">
        <v>2</v>
      </c>
      <c r="C20" s="15" t="s">
        <v>109</v>
      </c>
      <c r="D20" s="20" t="s">
        <v>110</v>
      </c>
      <c r="E20" s="15" t="s">
        <v>111</v>
      </c>
      <c r="F20" s="21" t="s">
        <v>61</v>
      </c>
      <c r="G20" s="22" t="n">
        <v>46324</v>
      </c>
      <c r="H20" s="19" t="s">
        <v>62</v>
      </c>
      <c r="I20" s="21" t="s">
        <v>112</v>
      </c>
      <c r="J20" s="21"/>
      <c r="K20" s="23" t="str">
        <f aca="false">IF(C20="","",IF(OR(H20="Fait",H20="Sans objet"),"",IF(G20="",IF(OR(F20&lt;&gt;"",H20="En cours"),"Échéance à fixer",""),IF(G20&lt;$D$6,"En retard",""))))</f>
        <v/>
      </c>
    </row>
    <row r="21" customFormat="false" ht="39.75" hidden="false" customHeight="true" outlineLevel="0" collapsed="false">
      <c r="A21" s="18" t="n">
        <f aca="false">IF(C21="","",COUNTA(C$10:C21))</f>
        <v>12</v>
      </c>
      <c r="B21" s="19" t="n">
        <v>2</v>
      </c>
      <c r="C21" s="15" t="s">
        <v>113</v>
      </c>
      <c r="D21" s="20" t="s">
        <v>114</v>
      </c>
      <c r="E21" s="15" t="s">
        <v>115</v>
      </c>
      <c r="F21" s="21" t="s">
        <v>67</v>
      </c>
      <c r="G21" s="22" t="n">
        <v>46325</v>
      </c>
      <c r="H21" s="19" t="s">
        <v>62</v>
      </c>
      <c r="I21" s="21" t="s">
        <v>116</v>
      </c>
      <c r="J21" s="21" t="s">
        <v>117</v>
      </c>
      <c r="K21" s="23" t="str">
        <f aca="false">IF(C21="","",IF(OR(H21="Fait",H21="Sans objet"),"",IF(G21="",IF(OR(F21&lt;&gt;"",H21="En cours"),"Échéance à fixer",""),IF(G21&lt;$D$6,"En retard",""))))</f>
        <v/>
      </c>
    </row>
    <row r="22" customFormat="false" ht="51" hidden="false" customHeight="true" outlineLevel="0" collapsed="false">
      <c r="A22" s="18" t="n">
        <f aca="false">IF(C22="","",COUNTA(C$10:C22))</f>
        <v>13</v>
      </c>
      <c r="B22" s="19" t="n">
        <v>3</v>
      </c>
      <c r="C22" s="15" t="s">
        <v>118</v>
      </c>
      <c r="D22" s="20" t="s">
        <v>119</v>
      </c>
      <c r="E22" s="15" t="s">
        <v>120</v>
      </c>
      <c r="F22" s="21" t="s">
        <v>101</v>
      </c>
      <c r="G22" s="22" t="n">
        <v>46332</v>
      </c>
      <c r="H22" s="19" t="s">
        <v>85</v>
      </c>
      <c r="I22" s="21" t="s">
        <v>121</v>
      </c>
      <c r="J22" s="21" t="s">
        <v>122</v>
      </c>
      <c r="K22" s="23" t="str">
        <f aca="false">IF(C22="","",IF(OR(H22="Fait",H22="Sans objet"),"",IF(G22="",IF(OR(F22&lt;&gt;"",H22="En cours"),"Échéance à fixer",""),IF(G22&lt;$D$6,"En retard",""))))</f>
        <v/>
      </c>
    </row>
    <row r="23" customFormat="false" ht="51" hidden="false" customHeight="true" outlineLevel="0" collapsed="false">
      <c r="A23" s="18" t="n">
        <f aca="false">IF(C23="","",COUNTA(C$10:C23))</f>
        <v>14</v>
      </c>
      <c r="B23" s="19" t="n">
        <v>3</v>
      </c>
      <c r="C23" s="15" t="s">
        <v>123</v>
      </c>
      <c r="D23" s="20" t="s">
        <v>94</v>
      </c>
      <c r="E23" s="15" t="s">
        <v>124</v>
      </c>
      <c r="F23" s="21" t="s">
        <v>61</v>
      </c>
      <c r="G23" s="22" t="n">
        <v>46332</v>
      </c>
      <c r="H23" s="19" t="s">
        <v>85</v>
      </c>
      <c r="I23" s="21" t="s">
        <v>125</v>
      </c>
      <c r="J23" s="21" t="s">
        <v>126</v>
      </c>
      <c r="K23" s="23" t="str">
        <f aca="false">IF(C23="","",IF(OR(H23="Fait",H23="Sans objet"),"",IF(G23="",IF(OR(F23&lt;&gt;"",H23="En cours"),"Échéance à fixer",""),IF(G23&lt;$D$6,"En retard",""))))</f>
        <v/>
      </c>
    </row>
    <row r="24" customFormat="false" ht="39.75" hidden="false" customHeight="true" outlineLevel="0" collapsed="false">
      <c r="A24" s="18" t="n">
        <f aca="false">IF(C24="","",COUNTA(C$10:C24))</f>
        <v>15</v>
      </c>
      <c r="B24" s="19" t="n">
        <v>3</v>
      </c>
      <c r="C24" s="15" t="s">
        <v>127</v>
      </c>
      <c r="D24" s="20" t="s">
        <v>99</v>
      </c>
      <c r="E24" s="15" t="s">
        <v>128</v>
      </c>
      <c r="F24" s="21" t="s">
        <v>101</v>
      </c>
      <c r="G24" s="22" t="n">
        <v>46332</v>
      </c>
      <c r="H24" s="19" t="s">
        <v>85</v>
      </c>
      <c r="I24" s="21" t="s">
        <v>129</v>
      </c>
      <c r="J24" s="21"/>
      <c r="K24" s="23" t="str">
        <f aca="false">IF(C24="","",IF(OR(H24="Fait",H24="Sans objet"),"",IF(G24="",IF(OR(F24&lt;&gt;"",H24="En cours"),"Échéance à fixer",""),IF(G24&lt;$D$6,"En retard",""))))</f>
        <v/>
      </c>
    </row>
    <row r="25" customFormat="false" ht="39.75" hidden="false" customHeight="true" outlineLevel="0" collapsed="false">
      <c r="A25" s="18" t="n">
        <f aca="false">IF(C25="","",COUNTA(C$10:C25))</f>
        <v>16</v>
      </c>
      <c r="B25" s="19" t="n">
        <v>3</v>
      </c>
      <c r="C25" s="15" t="s">
        <v>130</v>
      </c>
      <c r="D25" s="20" t="s">
        <v>105</v>
      </c>
      <c r="E25" s="15" t="s">
        <v>131</v>
      </c>
      <c r="F25" s="21" t="s">
        <v>61</v>
      </c>
      <c r="G25" s="22" t="n">
        <v>46330</v>
      </c>
      <c r="H25" s="19" t="s">
        <v>132</v>
      </c>
      <c r="I25" s="21" t="s">
        <v>133</v>
      </c>
      <c r="J25" s="21"/>
      <c r="K25" s="23" t="str">
        <f aca="false">IF(C25="","",IF(OR(H25="Fait",H25="Sans objet"),"",IF(G25="",IF(OR(F25&lt;&gt;"",H25="En cours"),"Échéance à fixer",""),IF(G25&lt;$D$6,"En retard",""))))</f>
        <v>En retard</v>
      </c>
    </row>
    <row r="26" customFormat="false" ht="39.75" hidden="false" customHeight="true" outlineLevel="0" collapsed="false">
      <c r="A26" s="18" t="n">
        <f aca="false">IF(C26="","",COUNTA(C$10:C26))</f>
        <v>17</v>
      </c>
      <c r="B26" s="19" t="n">
        <v>3</v>
      </c>
      <c r="C26" s="15" t="s">
        <v>134</v>
      </c>
      <c r="D26" s="20" t="s">
        <v>135</v>
      </c>
      <c r="E26" s="15" t="s">
        <v>136</v>
      </c>
      <c r="F26" s="21" t="s">
        <v>67</v>
      </c>
      <c r="G26" s="22" t="n">
        <v>46332</v>
      </c>
      <c r="H26" s="19" t="s">
        <v>132</v>
      </c>
      <c r="I26" s="21" t="s">
        <v>137</v>
      </c>
      <c r="J26" s="21"/>
      <c r="K26" s="23" t="str">
        <f aca="false">IF(C26="","",IF(OR(H26="Fait",H26="Sans objet"),"",IF(G26="",IF(OR(F26&lt;&gt;"",H26="En cours"),"Échéance à fixer",""),IF(G26&lt;$D$6,"En retard",""))))</f>
        <v/>
      </c>
    </row>
    <row r="27" customFormat="false" ht="63" hidden="false" customHeight="true" outlineLevel="0" collapsed="false">
      <c r="A27" s="18" t="n">
        <f aca="false">IF(C27="","",COUNTA(C$10:C27))</f>
        <v>18</v>
      </c>
      <c r="B27" s="19" t="n">
        <v>3</v>
      </c>
      <c r="C27" s="15" t="s">
        <v>138</v>
      </c>
      <c r="D27" s="20" t="s">
        <v>139</v>
      </c>
      <c r="E27" s="15" t="s">
        <v>140</v>
      </c>
      <c r="F27" s="21" t="s">
        <v>67</v>
      </c>
      <c r="G27" s="22" t="n">
        <v>46332</v>
      </c>
      <c r="H27" s="19" t="s">
        <v>132</v>
      </c>
      <c r="I27" s="21" t="s">
        <v>141</v>
      </c>
      <c r="J27" s="21"/>
      <c r="K27" s="23" t="str">
        <f aca="false">IF(C27="","",IF(OR(H27="Fait",H27="Sans objet"),"",IF(G27="",IF(OR(F27&lt;&gt;"",H27="En cours"),"Échéance à fixer",""),IF(G27&lt;$D$6,"En retard",""))))</f>
        <v/>
      </c>
    </row>
    <row r="28" customFormat="false" ht="39.75" hidden="false" customHeight="true" outlineLevel="0" collapsed="false">
      <c r="A28" s="18" t="n">
        <f aca="false">IF(C28="","",COUNTA(C$10:C28))</f>
        <v>19</v>
      </c>
      <c r="B28" s="19" t="n">
        <v>3</v>
      </c>
      <c r="C28" s="15" t="s">
        <v>142</v>
      </c>
      <c r="D28" s="20" t="s">
        <v>143</v>
      </c>
      <c r="E28" s="15" t="s">
        <v>144</v>
      </c>
      <c r="F28" s="21"/>
      <c r="G28" s="22"/>
      <c r="H28" s="19" t="s">
        <v>145</v>
      </c>
      <c r="I28" s="21"/>
      <c r="J28" s="21" t="s">
        <v>146</v>
      </c>
      <c r="K28" s="23" t="str">
        <f aca="false">IF(C28="","",IF(OR(H28="Fait",H28="Sans objet"),"",IF(G28="",IF(OR(F28&lt;&gt;"",H28="En cours"),"Échéance à fixer",""),IF(G28&lt;$D$6,"En retard",""))))</f>
        <v/>
      </c>
    </row>
    <row r="29" customFormat="false" ht="51" hidden="false" customHeight="true" outlineLevel="0" collapsed="false">
      <c r="A29" s="18" t="n">
        <f aca="false">IF(C29="","",COUNTA(C$10:C29))</f>
        <v>20</v>
      </c>
      <c r="B29" s="19" t="n">
        <v>3</v>
      </c>
      <c r="C29" s="15" t="s">
        <v>147</v>
      </c>
      <c r="D29" s="20" t="s">
        <v>148</v>
      </c>
      <c r="E29" s="15" t="s">
        <v>144</v>
      </c>
      <c r="F29" s="21"/>
      <c r="G29" s="22"/>
      <c r="H29" s="19" t="s">
        <v>145</v>
      </c>
      <c r="I29" s="21"/>
      <c r="J29" s="21" t="s">
        <v>146</v>
      </c>
      <c r="K29" s="23" t="str">
        <f aca="false">IF(C29="","",IF(OR(H29="Fait",H29="Sans objet"),"",IF(G29="",IF(OR(F29&lt;&gt;"",H29="En cours"),"Échéance à fixer",""),IF(G29&lt;$D$6,"En retard",""))))</f>
        <v/>
      </c>
    </row>
    <row r="30" customFormat="false" ht="51" hidden="false" customHeight="true" outlineLevel="0" collapsed="false">
      <c r="A30" s="18" t="n">
        <f aca="false">IF(C30="","",COUNTA(C$10:C30))</f>
        <v>21</v>
      </c>
      <c r="B30" s="19" t="n">
        <v>3</v>
      </c>
      <c r="C30" s="15" t="s">
        <v>149</v>
      </c>
      <c r="D30" s="20" t="s">
        <v>150</v>
      </c>
      <c r="E30" s="15" t="s">
        <v>151</v>
      </c>
      <c r="F30" s="21"/>
      <c r="G30" s="22"/>
      <c r="H30" s="19" t="s">
        <v>145</v>
      </c>
      <c r="I30" s="21"/>
      <c r="J30" s="21" t="s">
        <v>146</v>
      </c>
      <c r="K30" s="23" t="str">
        <f aca="false">IF(C30="","",IF(OR(H30="Fait",H30="Sans objet"),"",IF(G30="",IF(OR(F30&lt;&gt;"",H30="En cours"),"Échéance à fixer",""),IF(G30&lt;$D$6,"En retard",""))))</f>
        <v/>
      </c>
    </row>
    <row r="31" customFormat="false" ht="39.75" hidden="false" customHeight="true" outlineLevel="0" collapsed="false">
      <c r="A31" s="18" t="n">
        <f aca="false">IF(C31="","",COUNTA(C$10:C31))</f>
        <v>22</v>
      </c>
      <c r="B31" s="19" t="n">
        <v>3</v>
      </c>
      <c r="C31" s="15" t="s">
        <v>152</v>
      </c>
      <c r="D31" s="20" t="s">
        <v>153</v>
      </c>
      <c r="E31" s="15" t="s">
        <v>154</v>
      </c>
      <c r="F31" s="21"/>
      <c r="G31" s="22"/>
      <c r="H31" s="19" t="s">
        <v>145</v>
      </c>
      <c r="I31" s="21"/>
      <c r="J31" s="21" t="s">
        <v>146</v>
      </c>
      <c r="K31" s="23" t="str">
        <f aca="false">IF(C31="","",IF(OR(H31="Fait",H31="Sans objet"),"",IF(G31="",IF(OR(F31&lt;&gt;"",H31="En cours"),"Échéance à fixer",""),IF(G31&lt;$D$6,"En retard",""))))</f>
        <v/>
      </c>
    </row>
    <row r="32" customFormat="false" ht="39.75" hidden="false" customHeight="true" outlineLevel="0" collapsed="false">
      <c r="A32" s="18" t="n">
        <f aca="false">IF(C32="","",COUNTA(C$10:C32))</f>
        <v>23</v>
      </c>
      <c r="B32" s="19" t="n">
        <v>4</v>
      </c>
      <c r="C32" s="15" t="s">
        <v>155</v>
      </c>
      <c r="D32" s="20" t="s">
        <v>59</v>
      </c>
      <c r="E32" s="15" t="s">
        <v>156</v>
      </c>
      <c r="F32" s="21" t="s">
        <v>67</v>
      </c>
      <c r="G32" s="22" t="n">
        <v>46338</v>
      </c>
      <c r="H32" s="19" t="s">
        <v>132</v>
      </c>
      <c r="I32" s="21" t="s">
        <v>157</v>
      </c>
      <c r="J32" s="21"/>
      <c r="K32" s="23" t="str">
        <f aca="false">IF(C32="","",IF(OR(H32="Fait",H32="Sans objet"),"",IF(G32="",IF(OR(F32&lt;&gt;"",H32="En cours"),"Échéance à fixer",""),IF(G32&lt;$D$6,"En retard",""))))</f>
        <v/>
      </c>
    </row>
    <row r="33" customFormat="false" ht="39.75" hidden="false" customHeight="true" outlineLevel="0" collapsed="false">
      <c r="A33" s="18" t="n">
        <f aca="false">IF(C33="","",COUNTA(C$10:C33))</f>
        <v>24</v>
      </c>
      <c r="B33" s="19" t="n">
        <v>4</v>
      </c>
      <c r="C33" s="15" t="s">
        <v>158</v>
      </c>
      <c r="D33" s="20" t="s">
        <v>59</v>
      </c>
      <c r="E33" s="15" t="s">
        <v>159</v>
      </c>
      <c r="F33" s="21" t="s">
        <v>160</v>
      </c>
      <c r="G33" s="22" t="n">
        <v>46338</v>
      </c>
      <c r="H33" s="19" t="s">
        <v>132</v>
      </c>
      <c r="I33" s="21" t="s">
        <v>161</v>
      </c>
      <c r="J33" s="21" t="s">
        <v>162</v>
      </c>
      <c r="K33" s="23" t="str">
        <f aca="false">IF(C33="","",IF(OR(H33="Fait",H33="Sans objet"),"",IF(G33="",IF(OR(F33&lt;&gt;"",H33="En cours"),"Échéance à fixer",""),IF(G33&lt;$D$6,"En retard",""))))</f>
        <v/>
      </c>
    </row>
    <row r="34" customFormat="false" ht="27.75" hidden="false" customHeight="true" outlineLevel="0" collapsed="false">
      <c r="A34" s="18" t="n">
        <f aca="false">IF(C34="","",COUNTA(C$10:C34))</f>
        <v>25</v>
      </c>
      <c r="B34" s="19" t="n">
        <v>4</v>
      </c>
      <c r="C34" s="15" t="s">
        <v>163</v>
      </c>
      <c r="D34" s="20" t="s">
        <v>59</v>
      </c>
      <c r="E34" s="15" t="s">
        <v>164</v>
      </c>
      <c r="F34" s="21" t="s">
        <v>67</v>
      </c>
      <c r="G34" s="22" t="n">
        <v>46339</v>
      </c>
      <c r="H34" s="19" t="s">
        <v>132</v>
      </c>
      <c r="I34" s="21" t="s">
        <v>165</v>
      </c>
      <c r="J34" s="21"/>
      <c r="K34" s="23" t="str">
        <f aca="false">IF(C34="","",IF(OR(H34="Fait",H34="Sans objet"),"",IF(G34="",IF(OR(F34&lt;&gt;"",H34="En cours"),"Échéance à fixer",""),IF(G34&lt;$D$6,"En retard",""))))</f>
        <v/>
      </c>
    </row>
    <row r="35" customFormat="false" ht="39.75" hidden="false" customHeight="true" outlineLevel="0" collapsed="false">
      <c r="A35" s="18" t="n">
        <f aca="false">IF(C35="","",COUNTA(C$10:C35))</f>
        <v>26</v>
      </c>
      <c r="B35" s="19" t="n">
        <v>4</v>
      </c>
      <c r="C35" s="15" t="s">
        <v>166</v>
      </c>
      <c r="D35" s="20" t="s">
        <v>59</v>
      </c>
      <c r="E35" s="15" t="s">
        <v>167</v>
      </c>
      <c r="F35" s="21" t="s">
        <v>61</v>
      </c>
      <c r="G35" s="22" t="n">
        <v>46339</v>
      </c>
      <c r="H35" s="19" t="s">
        <v>132</v>
      </c>
      <c r="I35" s="21" t="s">
        <v>168</v>
      </c>
      <c r="J35" s="21"/>
      <c r="K35" s="23" t="str">
        <f aca="false">IF(C35="","",IF(OR(H35="Fait",H35="Sans objet"),"",IF(G35="",IF(OR(F35&lt;&gt;"",H35="En cours"),"Échéance à fixer",""),IF(G35&lt;$D$6,"En retard",""))))</f>
        <v/>
      </c>
    </row>
    <row r="36" customFormat="false" ht="39.75" hidden="false" customHeight="true" outlineLevel="0" collapsed="false">
      <c r="A36" s="18" t="n">
        <f aca="false">IF(C36="","",COUNTA(C$10:C36))</f>
        <v>27</v>
      </c>
      <c r="B36" s="19" t="n">
        <v>4</v>
      </c>
      <c r="C36" s="15" t="s">
        <v>169</v>
      </c>
      <c r="D36" s="20" t="s">
        <v>59</v>
      </c>
      <c r="E36" s="15" t="s">
        <v>170</v>
      </c>
      <c r="F36" s="21" t="s">
        <v>67</v>
      </c>
      <c r="G36" s="22" t="n">
        <v>46339</v>
      </c>
      <c r="H36" s="19" t="s">
        <v>132</v>
      </c>
      <c r="I36" s="21" t="s">
        <v>171</v>
      </c>
      <c r="J36" s="21"/>
      <c r="K36" s="23" t="str">
        <f aca="false">IF(C36="","",IF(OR(H36="Fait",H36="Sans objet"),"",IF(G36="",IF(OR(F36&lt;&gt;"",H36="En cours"),"Échéance à fixer",""),IF(G36&lt;$D$6,"En retard",""))))</f>
        <v/>
      </c>
    </row>
    <row r="37" customFormat="false" ht="24" hidden="false" customHeight="true" outlineLevel="0" collapsed="false">
      <c r="A37" s="18" t="str">
        <f aca="false">IF(C37="","",COUNTA(C$10:C37))</f>
        <v/>
      </c>
      <c r="B37" s="19"/>
      <c r="C37" s="21"/>
      <c r="D37" s="19"/>
      <c r="E37" s="21"/>
      <c r="F37" s="21"/>
      <c r="G37" s="22"/>
      <c r="H37" s="19"/>
      <c r="I37" s="21"/>
      <c r="J37" s="21"/>
      <c r="K37" s="23" t="str">
        <f aca="false">IF(C37="","",IF(OR(H37="Fait",H37="Sans objet"),"",IF(G37="",IF(OR(F37&lt;&gt;"",H37="En cours"),"Échéance à fixer",""),IF(G37&lt;$D$6,"En retard",""))))</f>
        <v/>
      </c>
    </row>
    <row r="38" customFormat="false" ht="24" hidden="false" customHeight="true" outlineLevel="0" collapsed="false">
      <c r="A38" s="18" t="str">
        <f aca="false">IF(C38="","",COUNTA(C$10:C38))</f>
        <v/>
      </c>
      <c r="B38" s="19"/>
      <c r="C38" s="21"/>
      <c r="D38" s="19"/>
      <c r="E38" s="21"/>
      <c r="F38" s="21"/>
      <c r="G38" s="22"/>
      <c r="H38" s="19"/>
      <c r="I38" s="21"/>
      <c r="J38" s="21"/>
      <c r="K38" s="23" t="str">
        <f aca="false">IF(C38="","",IF(OR(H38="Fait",H38="Sans objet"),"",IF(G38="",IF(OR(F38&lt;&gt;"",H38="En cours"),"Échéance à fixer",""),IF(G38&lt;$D$6,"En retard",""))))</f>
        <v/>
      </c>
    </row>
    <row r="39" customFormat="false" ht="24" hidden="false" customHeight="true" outlineLevel="0" collapsed="false">
      <c r="A39" s="18" t="str">
        <f aca="false">IF(C39="","",COUNTA(C$10:C39))</f>
        <v/>
      </c>
      <c r="B39" s="19"/>
      <c r="C39" s="21"/>
      <c r="D39" s="19"/>
      <c r="E39" s="21"/>
      <c r="F39" s="21"/>
      <c r="G39" s="22"/>
      <c r="H39" s="19"/>
      <c r="I39" s="21"/>
      <c r="J39" s="21"/>
      <c r="K39" s="23" t="str">
        <f aca="false">IF(C39="","",IF(OR(H39="Fait",H39="Sans objet"),"",IF(G39="",IF(OR(F39&lt;&gt;"",H39="En cours"),"Échéance à fixer",""),IF(G39&lt;$D$6,"En retard",""))))</f>
        <v/>
      </c>
    </row>
    <row r="40" customFormat="false" ht="24" hidden="false" customHeight="true" outlineLevel="0" collapsed="false">
      <c r="A40" s="18" t="str">
        <f aca="false">IF(C40="","",COUNTA(C$10:C40))</f>
        <v/>
      </c>
      <c r="B40" s="19"/>
      <c r="C40" s="21"/>
      <c r="D40" s="19"/>
      <c r="E40" s="21"/>
      <c r="F40" s="21"/>
      <c r="G40" s="22"/>
      <c r="H40" s="19"/>
      <c r="I40" s="21"/>
      <c r="J40" s="21"/>
      <c r="K40" s="23" t="str">
        <f aca="false">IF(C40="","",IF(OR(H40="Fait",H40="Sans objet"),"",IF(G40="",IF(OR(F40&lt;&gt;"",H40="En cours"),"Échéance à fixer",""),IF(G40&lt;$D$6,"En retard",""))))</f>
        <v/>
      </c>
    </row>
    <row r="41" customFormat="false" ht="24" hidden="false" customHeight="true" outlineLevel="0" collapsed="false">
      <c r="A41" s="18" t="str">
        <f aca="false">IF(C41="","",COUNTA(C$10:C41))</f>
        <v/>
      </c>
      <c r="B41" s="19"/>
      <c r="C41" s="21"/>
      <c r="D41" s="19"/>
      <c r="E41" s="21"/>
      <c r="F41" s="21"/>
      <c r="G41" s="22"/>
      <c r="H41" s="19"/>
      <c r="I41" s="21"/>
      <c r="J41" s="21"/>
      <c r="K41" s="23" t="str">
        <f aca="false">IF(C41="","",IF(OR(H41="Fait",H41="Sans objet"),"",IF(G41="",IF(OR(F41&lt;&gt;"",H41="En cours"),"Échéance à fixer",""),IF(G41&lt;$D$6,"En retard",""))))</f>
        <v/>
      </c>
    </row>
    <row r="42" customFormat="false" ht="24" hidden="false" customHeight="true" outlineLevel="0" collapsed="false">
      <c r="A42" s="18" t="str">
        <f aca="false">IF(C42="","",COUNTA(C$10:C42))</f>
        <v/>
      </c>
      <c r="B42" s="19"/>
      <c r="C42" s="21"/>
      <c r="D42" s="19"/>
      <c r="E42" s="21"/>
      <c r="F42" s="21"/>
      <c r="G42" s="22"/>
      <c r="H42" s="19"/>
      <c r="I42" s="21"/>
      <c r="J42" s="21"/>
      <c r="K42" s="23" t="str">
        <f aca="false">IF(C42="","",IF(OR(H42="Fait",H42="Sans objet"),"",IF(G42="",IF(OR(F42&lt;&gt;"",H42="En cours"),"Échéance à fixer",""),IF(G42&lt;$D$6,"En retard",""))))</f>
        <v/>
      </c>
    </row>
    <row r="43" customFormat="false" ht="24" hidden="false" customHeight="true" outlineLevel="0" collapsed="false">
      <c r="A43" s="18" t="str">
        <f aca="false">IF(C43="","",COUNTA(C$10:C43))</f>
        <v/>
      </c>
      <c r="B43" s="19"/>
      <c r="C43" s="21"/>
      <c r="D43" s="19"/>
      <c r="E43" s="21"/>
      <c r="F43" s="21"/>
      <c r="G43" s="22"/>
      <c r="H43" s="19"/>
      <c r="I43" s="21"/>
      <c r="J43" s="21"/>
      <c r="K43" s="23" t="str">
        <f aca="false">IF(C43="","",IF(OR(H43="Fait",H43="Sans objet"),"",IF(G43="",IF(OR(F43&lt;&gt;"",H43="En cours"),"Échéance à fixer",""),IF(G43&lt;$D$6,"En retard",""))))</f>
        <v/>
      </c>
    </row>
    <row r="44" customFormat="false" ht="24" hidden="false" customHeight="true" outlineLevel="0" collapsed="false">
      <c r="A44" s="18" t="str">
        <f aca="false">IF(C44="","",COUNTA(C$10:C44))</f>
        <v/>
      </c>
      <c r="B44" s="19"/>
      <c r="C44" s="21"/>
      <c r="D44" s="19"/>
      <c r="E44" s="21"/>
      <c r="F44" s="21"/>
      <c r="G44" s="22"/>
      <c r="H44" s="19"/>
      <c r="I44" s="21"/>
      <c r="J44" s="21"/>
      <c r="K44" s="23" t="str">
        <f aca="false">IF(C44="","",IF(OR(H44="Fait",H44="Sans objet"),"",IF(G44="",IF(OR(F44&lt;&gt;"",H44="En cours"),"Échéance à fixer",""),IF(G44&lt;$D$6,"En retard",""))))</f>
        <v/>
      </c>
    </row>
    <row r="46" customFormat="false" ht="39.75" hidden="false" customHeight="true" outlineLevel="0" collapsed="false">
      <c r="A46" s="24" t="s">
        <v>172</v>
      </c>
      <c r="B46" s="24"/>
      <c r="C46" s="24"/>
      <c r="D46" s="24"/>
      <c r="E46" s="24"/>
      <c r="F46" s="24"/>
      <c r="G46" s="24"/>
      <c r="H46" s="24"/>
      <c r="I46" s="24"/>
      <c r="J46" s="24"/>
      <c r="K46" s="24"/>
    </row>
  </sheetData>
  <autoFilter ref="A9:K44"/>
  <mergeCells count="15">
    <mergeCell ref="F3:G3"/>
    <mergeCell ref="A4:C4"/>
    <mergeCell ref="D4:E4"/>
    <mergeCell ref="F4:G4"/>
    <mergeCell ref="A5:C5"/>
    <mergeCell ref="D5:E5"/>
    <mergeCell ref="F5:G5"/>
    <mergeCell ref="A6:C6"/>
    <mergeCell ref="D6:E6"/>
    <mergeCell ref="F6:G6"/>
    <mergeCell ref="A7:C7"/>
    <mergeCell ref="D7:E7"/>
    <mergeCell ref="F7:G7"/>
    <mergeCell ref="A8:K8"/>
    <mergeCell ref="A46:K46"/>
  </mergeCells>
  <conditionalFormatting sqref="H10:H44">
    <cfRule type="expression" priority="2" aboveAverage="0" equalAverage="0" bottom="0" percent="0" rank="0" text="" dxfId="12">
      <formula>$H10="Fait"</formula>
    </cfRule>
    <cfRule type="expression" priority="3" aboveAverage="0" equalAverage="0" bottom="0" percent="0" rank="0" text="" dxfId="13">
      <formula>$H10="En cours"</formula>
    </cfRule>
    <cfRule type="expression" priority="4" aboveAverage="0" equalAverage="0" bottom="0" percent="0" rank="0" text="" dxfId="14">
      <formula>$H10="Sans objet"</formula>
    </cfRule>
  </conditionalFormatting>
  <conditionalFormatting sqref="K10:K44">
    <cfRule type="expression" priority="5" aboveAverage="0" equalAverage="0" bottom="0" percent="0" rank="0" text="" dxfId="15">
      <formula>$K10="En retard"</formula>
    </cfRule>
    <cfRule type="expression" priority="6" aboveAverage="0" equalAverage="0" bottom="0" percent="0" rank="0" text="" dxfId="16">
      <formula>$K10="Échéance à fixer"</formula>
    </cfRule>
  </conditionalFormatting>
  <conditionalFormatting sqref="G10:G44">
    <cfRule type="expression" priority="7" aboveAverage="0" equalAverage="0" bottom="0" percent="0" rank="0" text="" dxfId="15">
      <formula>$K10="En retard"</formula>
    </cfRule>
  </conditionalFormatting>
  <conditionalFormatting sqref="A10:E44">
    <cfRule type="expression" priority="8" aboveAverage="0" equalAverage="0" bottom="0" percent="0" rank="0" text="" dxfId="17">
      <formula>$H10="Sans objet"</formula>
    </cfRule>
  </conditionalFormatting>
  <dataValidations count="3">
    <dataValidation allowBlank="true" errorStyle="stop" operator="between" showDropDown="false" showErrorMessage="false" showInputMessage="false" sqref="B10:B44" type="list">
      <formula1>"1,2,3,4"</formula1>
      <formula2>0</formula2>
    </dataValidation>
    <dataValidation allowBlank="true" errorStyle="stop" operator="between" showDropDown="false" showErrorMessage="false" showInputMessage="false" sqref="H10:H44" type="list">
      <formula1>Listes!$A$4:$A$7</formula1>
      <formula2>0</formula2>
    </dataValidation>
    <dataValidation allowBlank="true" error="Saisissez une date (jj/mm/aaaa)." errorStyle="stop" errorTitle="Date attendue" operator="greaterThan" showDropDown="false" showErrorMessage="true" showInputMessage="false" sqref="D5:D6 G10:G44" type="date">
      <formula1>43831</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K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9"/>
    <col collapsed="false" customWidth="true" hidden="false" outlineLevel="0" max="3" min="3" style="0" width="50"/>
    <col collapsed="false" customWidth="true" hidden="false" outlineLevel="0" max="4" min="4" style="0" width="13"/>
    <col collapsed="false" customWidth="true" hidden="false" outlineLevel="0" max="5" min="5" style="0" width="42"/>
    <col collapsed="false" customWidth="true" hidden="false" outlineLevel="0" max="6" min="6" style="0" width="18"/>
    <col collapsed="false" customWidth="true" hidden="false" outlineLevel="0" max="8" min="7" style="0" width="12"/>
    <col collapsed="false" customWidth="true" hidden="false" outlineLevel="0" max="9" min="9" style="0" width="28"/>
    <col collapsed="false" customWidth="true" hidden="false" outlineLevel="0" max="10" min="10" style="0" width="26"/>
    <col collapsed="false" customWidth="true" hidden="false" outlineLevel="0" max="11" min="11" style="0" width="15"/>
  </cols>
  <sheetData>
    <row r="1" customFormat="false" ht="21.75" hidden="false" customHeight="true" outlineLevel="0" collapsed="false">
      <c r="A1" s="1" t="s">
        <v>26</v>
      </c>
      <c r="B1" s="2"/>
      <c r="C1" s="2"/>
      <c r="D1" s="2"/>
      <c r="E1" s="2"/>
      <c r="F1" s="2"/>
      <c r="G1" s="2"/>
      <c r="H1" s="2"/>
      <c r="I1" s="2"/>
      <c r="J1" s="2"/>
      <c r="K1" s="2"/>
    </row>
    <row r="2" customFormat="false" ht="25.5" hidden="false" customHeight="true" outlineLevel="0" collapsed="false">
      <c r="A2" s="3" t="s">
        <v>173</v>
      </c>
    </row>
    <row r="3" customFormat="false" ht="18" hidden="false" customHeight="true" outlineLevel="0" collapsed="false">
      <c r="A3" s="10" t="s">
        <v>28</v>
      </c>
      <c r="F3" s="11" t="s">
        <v>29</v>
      </c>
      <c r="G3" s="11"/>
      <c r="H3" s="11" t="s">
        <v>30</v>
      </c>
      <c r="I3" s="11" t="s">
        <v>31</v>
      </c>
      <c r="J3" s="11" t="s">
        <v>32</v>
      </c>
    </row>
    <row r="4" customFormat="false" ht="19.5" hidden="false" customHeight="true" outlineLevel="0" collapsed="false">
      <c r="A4" s="12" t="s">
        <v>33</v>
      </c>
      <c r="B4" s="12"/>
      <c r="C4" s="12"/>
      <c r="D4" s="13"/>
      <c r="E4" s="13"/>
      <c r="F4" s="12" t="s">
        <v>35</v>
      </c>
      <c r="G4" s="12"/>
      <c r="H4" s="14" t="str">
        <f aca="false">IF($D$5="","",$D$5+0)</f>
        <v/>
      </c>
      <c r="I4" s="14" t="str">
        <f aca="false">IF($D$5="","",$D$5+6)</f>
        <v/>
      </c>
      <c r="J4" s="15" t="s">
        <v>36</v>
      </c>
    </row>
    <row r="5" customFormat="false" ht="19.5" hidden="false" customHeight="true" outlineLevel="0" collapsed="false">
      <c r="A5" s="12" t="s">
        <v>37</v>
      </c>
      <c r="B5" s="12"/>
      <c r="C5" s="12"/>
      <c r="D5" s="16"/>
      <c r="E5" s="16"/>
      <c r="F5" s="12" t="s">
        <v>38</v>
      </c>
      <c r="G5" s="12"/>
      <c r="H5" s="14" t="str">
        <f aca="false">IF($D$5="","",$D$5+7)</f>
        <v/>
      </c>
      <c r="I5" s="14" t="str">
        <f aca="false">IF($D$5="","",$D$5+13)</f>
        <v/>
      </c>
      <c r="J5" s="15" t="s">
        <v>39</v>
      </c>
    </row>
    <row r="6" customFormat="false" ht="19.5" hidden="false" customHeight="true" outlineLevel="0" collapsed="false">
      <c r="A6" s="12" t="s">
        <v>40</v>
      </c>
      <c r="B6" s="12"/>
      <c r="C6" s="12"/>
      <c r="D6" s="25" t="n">
        <f aca="true">TODAY()</f>
        <v>46317</v>
      </c>
      <c r="E6" s="25"/>
      <c r="F6" s="12" t="s">
        <v>41</v>
      </c>
      <c r="G6" s="12"/>
      <c r="H6" s="14" t="str">
        <f aca="false">IF($D$5="","",$D$5+14)</f>
        <v/>
      </c>
      <c r="I6" s="14" t="str">
        <f aca="false">IF($D$5="","",$D$5+20)</f>
        <v/>
      </c>
      <c r="J6" s="15" t="s">
        <v>42</v>
      </c>
    </row>
    <row r="7" customFormat="false" ht="19.5" hidden="false" customHeight="true" outlineLevel="0" collapsed="false">
      <c r="A7" s="12" t="s">
        <v>43</v>
      </c>
      <c r="B7" s="12"/>
      <c r="C7" s="12"/>
      <c r="D7" s="13"/>
      <c r="E7" s="13"/>
      <c r="F7" s="12" t="s">
        <v>45</v>
      </c>
      <c r="G7" s="12"/>
      <c r="H7" s="14" t="str">
        <f aca="false">IF($D$5="","",$D$5+21)</f>
        <v/>
      </c>
      <c r="I7" s="14" t="str">
        <f aca="false">IF($D$5="","",$D$5+27)</f>
        <v/>
      </c>
      <c r="J7" s="15" t="s">
        <v>46</v>
      </c>
    </row>
    <row r="8" customFormat="false" ht="21.75" hidden="false" customHeight="true" outlineLevel="0" collapsed="false">
      <c r="A8" s="17" t="str">
        <f aca="false">"Actions : "&amp;COUNTA($C$10:$C$44)&amp;"   ·   faites : "&amp;COUNTIF($H$10:$H$44,"Fait")&amp;"   ·   en cours : "&amp;COUNTIF($H$10:$H$44,"En cours")&amp;"   ·   à faire : "&amp;COUNTIF($H$10:$H$44,"À faire")&amp;"   ·   sans objet : "&amp;COUNTIF($H$10:$H$44,"Sans objet")&amp;"   ·   en retard : "&amp;COUNTIF($K$10:$K$44,"En retard")&amp;"   ·   échéance à fixer : "&amp;COUNTIF($K$10:$K$44,"Échéance à fixer")</f>
        <v>Actions : 27   ·   faites : 0   ·   en cours : 0   ·   à faire : 27   ·   sans objet : 0   ·   en retard : 0   ·   échéance à fixer : 0</v>
      </c>
      <c r="B8" s="17"/>
      <c r="C8" s="17"/>
      <c r="D8" s="17"/>
      <c r="E8" s="17"/>
      <c r="F8" s="17"/>
      <c r="G8" s="17"/>
      <c r="H8" s="17"/>
      <c r="I8" s="17"/>
      <c r="J8" s="17"/>
      <c r="K8" s="17"/>
    </row>
    <row r="9" customFormat="false" ht="33.75" hidden="false" customHeight="true" outlineLevel="0" collapsed="false">
      <c r="A9" s="11" t="s">
        <v>47</v>
      </c>
      <c r="B9" s="11" t="s">
        <v>48</v>
      </c>
      <c r="C9" s="11" t="s">
        <v>49</v>
      </c>
      <c r="D9" s="11" t="s">
        <v>50</v>
      </c>
      <c r="E9" s="11" t="s">
        <v>51</v>
      </c>
      <c r="F9" s="11" t="s">
        <v>52</v>
      </c>
      <c r="G9" s="11" t="s">
        <v>53</v>
      </c>
      <c r="H9" s="11" t="s">
        <v>54</v>
      </c>
      <c r="I9" s="11" t="s">
        <v>55</v>
      </c>
      <c r="J9" s="11" t="s">
        <v>56</v>
      </c>
      <c r="K9" s="11" t="s">
        <v>57</v>
      </c>
    </row>
    <row r="10" customFormat="false" ht="39.75" hidden="false" customHeight="true" outlineLevel="0" collapsed="false">
      <c r="A10" s="18" t="n">
        <f aca="false">IF(C10="","",COUNTA(C$10:C10))</f>
        <v>1</v>
      </c>
      <c r="B10" s="19" t="n">
        <v>1</v>
      </c>
      <c r="C10" s="15" t="s">
        <v>58</v>
      </c>
      <c r="D10" s="20" t="s">
        <v>59</v>
      </c>
      <c r="E10" s="15" t="s">
        <v>60</v>
      </c>
      <c r="F10" s="21"/>
      <c r="G10" s="22"/>
      <c r="H10" s="19" t="s">
        <v>132</v>
      </c>
      <c r="I10" s="21"/>
      <c r="J10" s="21"/>
      <c r="K10" s="23" t="str">
        <f aca="false">IF(C10="","",IF(OR(H10="Fait",H10="Sans objet"),"",IF(G10="",IF(OR(F10&lt;&gt;"",H10="En cours"),"Échéance à fixer",""),IF(G10&lt;$D$6,"En retard",""))))</f>
        <v/>
      </c>
    </row>
    <row r="11" customFormat="false" ht="51" hidden="false" customHeight="true" outlineLevel="0" collapsed="false">
      <c r="A11" s="18" t="n">
        <f aca="false">IF(C11="","",COUNTA(C$10:C11))</f>
        <v>2</v>
      </c>
      <c r="B11" s="19" t="n">
        <v>1</v>
      </c>
      <c r="C11" s="15" t="s">
        <v>65</v>
      </c>
      <c r="D11" s="20" t="s">
        <v>59</v>
      </c>
      <c r="E11" s="15" t="s">
        <v>66</v>
      </c>
      <c r="F11" s="21"/>
      <c r="G11" s="22"/>
      <c r="H11" s="19" t="s">
        <v>132</v>
      </c>
      <c r="I11" s="21"/>
      <c r="J11" s="21"/>
      <c r="K11" s="23" t="str">
        <f aca="false">IF(C11="","",IF(OR(H11="Fait",H11="Sans objet"),"",IF(G11="",IF(OR(F11&lt;&gt;"",H11="En cours"),"Échéance à fixer",""),IF(G11&lt;$D$6,"En retard",""))))</f>
        <v/>
      </c>
    </row>
    <row r="12" customFormat="false" ht="39.75" hidden="false" customHeight="true" outlineLevel="0" collapsed="false">
      <c r="A12" s="18" t="n">
        <f aca="false">IF(C12="","",COUNTA(C$10:C12))</f>
        <v>3</v>
      </c>
      <c r="B12" s="19" t="n">
        <v>1</v>
      </c>
      <c r="C12" s="15" t="s">
        <v>69</v>
      </c>
      <c r="D12" s="20" t="s">
        <v>59</v>
      </c>
      <c r="E12" s="15" t="s">
        <v>70</v>
      </c>
      <c r="F12" s="21"/>
      <c r="G12" s="22"/>
      <c r="H12" s="19" t="s">
        <v>132</v>
      </c>
      <c r="I12" s="21"/>
      <c r="J12" s="21"/>
      <c r="K12" s="23" t="str">
        <f aca="false">IF(C12="","",IF(OR(H12="Fait",H12="Sans objet"),"",IF(G12="",IF(OR(F12&lt;&gt;"",H12="En cours"),"Échéance à fixer",""),IF(G12&lt;$D$6,"En retard",""))))</f>
        <v/>
      </c>
    </row>
    <row r="13" customFormat="false" ht="39.75" hidden="false" customHeight="true" outlineLevel="0" collapsed="false">
      <c r="A13" s="18" t="n">
        <f aca="false">IF(C13="","",COUNTA(C$10:C13))</f>
        <v>4</v>
      </c>
      <c r="B13" s="19" t="n">
        <v>1</v>
      </c>
      <c r="C13" s="15" t="s">
        <v>73</v>
      </c>
      <c r="D13" s="20" t="s">
        <v>74</v>
      </c>
      <c r="E13" s="15" t="s">
        <v>75</v>
      </c>
      <c r="F13" s="21"/>
      <c r="G13" s="22"/>
      <c r="H13" s="19" t="s">
        <v>132</v>
      </c>
      <c r="I13" s="21"/>
      <c r="J13" s="21"/>
      <c r="K13" s="23" t="str">
        <f aca="false">IF(C13="","",IF(OR(H13="Fait",H13="Sans objet"),"",IF(G13="",IF(OR(F13&lt;&gt;"",H13="En cours"),"Échéance à fixer",""),IF(G13&lt;$D$6,"En retard",""))))</f>
        <v/>
      </c>
    </row>
    <row r="14" customFormat="false" ht="39.75" hidden="false" customHeight="true" outlineLevel="0" collapsed="false">
      <c r="A14" s="18" t="n">
        <f aca="false">IF(C14="","",COUNTA(C$10:C14))</f>
        <v>5</v>
      </c>
      <c r="B14" s="19" t="n">
        <v>1</v>
      </c>
      <c r="C14" s="15" t="s">
        <v>78</v>
      </c>
      <c r="D14" s="20" t="s">
        <v>59</v>
      </c>
      <c r="E14" s="15" t="s">
        <v>79</v>
      </c>
      <c r="F14" s="21"/>
      <c r="G14" s="22"/>
      <c r="H14" s="19" t="s">
        <v>132</v>
      </c>
      <c r="I14" s="21"/>
      <c r="J14" s="21"/>
      <c r="K14" s="23" t="str">
        <f aca="false">IF(C14="","",IF(OR(H14="Fait",H14="Sans objet"),"",IF(G14="",IF(OR(F14&lt;&gt;"",H14="En cours"),"Échéance à fixer",""),IF(G14&lt;$D$6,"En retard",""))))</f>
        <v/>
      </c>
    </row>
    <row r="15" customFormat="false" ht="63" hidden="false" customHeight="true" outlineLevel="0" collapsed="false">
      <c r="A15" s="18" t="n">
        <f aca="false">IF(C15="","",COUNTA(C$10:C15))</f>
        <v>6</v>
      </c>
      <c r="B15" s="19" t="n">
        <v>2</v>
      </c>
      <c r="C15" s="15" t="s">
        <v>82</v>
      </c>
      <c r="D15" s="20" t="s">
        <v>83</v>
      </c>
      <c r="E15" s="15" t="s">
        <v>84</v>
      </c>
      <c r="F15" s="21"/>
      <c r="G15" s="22"/>
      <c r="H15" s="19" t="s">
        <v>132</v>
      </c>
      <c r="I15" s="21"/>
      <c r="J15" s="21"/>
      <c r="K15" s="23" t="str">
        <f aca="false">IF(C15="","",IF(OR(H15="Fait",H15="Sans objet"),"",IF(G15="",IF(OR(F15&lt;&gt;"",H15="En cours"),"Échéance à fixer",""),IF(G15&lt;$D$6,"En retard",""))))</f>
        <v/>
      </c>
    </row>
    <row r="16" customFormat="false" ht="39.75" hidden="false" customHeight="true" outlineLevel="0" collapsed="false">
      <c r="A16" s="18" t="n">
        <f aca="false">IF(C16="","",COUNTA(C$10:C16))</f>
        <v>7</v>
      </c>
      <c r="B16" s="19" t="n">
        <v>2</v>
      </c>
      <c r="C16" s="15" t="s">
        <v>88</v>
      </c>
      <c r="D16" s="20" t="s">
        <v>89</v>
      </c>
      <c r="E16" s="15" t="s">
        <v>90</v>
      </c>
      <c r="F16" s="21"/>
      <c r="G16" s="22"/>
      <c r="H16" s="19" t="s">
        <v>132</v>
      </c>
      <c r="I16" s="21"/>
      <c r="J16" s="21"/>
      <c r="K16" s="23" t="str">
        <f aca="false">IF(C16="","",IF(OR(H16="Fait",H16="Sans objet"),"",IF(G16="",IF(OR(F16&lt;&gt;"",H16="En cours"),"Échéance à fixer",""),IF(G16&lt;$D$6,"En retard",""))))</f>
        <v/>
      </c>
    </row>
    <row r="17" customFormat="false" ht="27.75" hidden="false" customHeight="true" outlineLevel="0" collapsed="false">
      <c r="A17" s="18" t="n">
        <f aca="false">IF(C17="","",COUNTA(C$10:C17))</f>
        <v>8</v>
      </c>
      <c r="B17" s="19" t="n">
        <v>2</v>
      </c>
      <c r="C17" s="15" t="s">
        <v>93</v>
      </c>
      <c r="D17" s="20" t="s">
        <v>94</v>
      </c>
      <c r="E17" s="15" t="s">
        <v>95</v>
      </c>
      <c r="F17" s="21"/>
      <c r="G17" s="22"/>
      <c r="H17" s="19" t="s">
        <v>132</v>
      </c>
      <c r="I17" s="21"/>
      <c r="J17" s="21"/>
      <c r="K17" s="23" t="str">
        <f aca="false">IF(C17="","",IF(OR(H17="Fait",H17="Sans objet"),"",IF(G17="",IF(OR(F17&lt;&gt;"",H17="En cours"),"Échéance à fixer",""),IF(G17&lt;$D$6,"En retard",""))))</f>
        <v/>
      </c>
    </row>
    <row r="18" customFormat="false" ht="51" hidden="false" customHeight="true" outlineLevel="0" collapsed="false">
      <c r="A18" s="18" t="n">
        <f aca="false">IF(C18="","",COUNTA(C$10:C18))</f>
        <v>9</v>
      </c>
      <c r="B18" s="19" t="n">
        <v>2</v>
      </c>
      <c r="C18" s="15" t="s">
        <v>98</v>
      </c>
      <c r="D18" s="20" t="s">
        <v>99</v>
      </c>
      <c r="E18" s="15" t="s">
        <v>100</v>
      </c>
      <c r="F18" s="21"/>
      <c r="G18" s="22"/>
      <c r="H18" s="19" t="s">
        <v>132</v>
      </c>
      <c r="I18" s="21"/>
      <c r="J18" s="21"/>
      <c r="K18" s="23" t="str">
        <f aca="false">IF(C18="","",IF(OR(H18="Fait",H18="Sans objet"),"",IF(G18="",IF(OR(F18&lt;&gt;"",H18="En cours"),"Échéance à fixer",""),IF(G18&lt;$D$6,"En retard",""))))</f>
        <v/>
      </c>
    </row>
    <row r="19" customFormat="false" ht="51" hidden="false" customHeight="true" outlineLevel="0" collapsed="false">
      <c r="A19" s="18" t="n">
        <f aca="false">IF(C19="","",COUNTA(C$10:C19))</f>
        <v>10</v>
      </c>
      <c r="B19" s="19" t="n">
        <v>2</v>
      </c>
      <c r="C19" s="15" t="s">
        <v>104</v>
      </c>
      <c r="D19" s="20" t="s">
        <v>105</v>
      </c>
      <c r="E19" s="15" t="s">
        <v>106</v>
      </c>
      <c r="F19" s="21"/>
      <c r="G19" s="22"/>
      <c r="H19" s="19" t="s">
        <v>132</v>
      </c>
      <c r="I19" s="21"/>
      <c r="J19" s="21"/>
      <c r="K19" s="23" t="str">
        <f aca="false">IF(C19="","",IF(OR(H19="Fait",H19="Sans objet"),"",IF(G19="",IF(OR(F19&lt;&gt;"",H19="En cours"),"Échéance à fixer",""),IF(G19&lt;$D$6,"En retard",""))))</f>
        <v/>
      </c>
    </row>
    <row r="20" customFormat="false" ht="39.75" hidden="false" customHeight="true" outlineLevel="0" collapsed="false">
      <c r="A20" s="18" t="n">
        <f aca="false">IF(C20="","",COUNTA(C$10:C20))</f>
        <v>11</v>
      </c>
      <c r="B20" s="19" t="n">
        <v>2</v>
      </c>
      <c r="C20" s="15" t="s">
        <v>109</v>
      </c>
      <c r="D20" s="20" t="s">
        <v>110</v>
      </c>
      <c r="E20" s="15" t="s">
        <v>111</v>
      </c>
      <c r="F20" s="21"/>
      <c r="G20" s="22"/>
      <c r="H20" s="19" t="s">
        <v>132</v>
      </c>
      <c r="I20" s="21"/>
      <c r="J20" s="21"/>
      <c r="K20" s="23" t="str">
        <f aca="false">IF(C20="","",IF(OR(H20="Fait",H20="Sans objet"),"",IF(G20="",IF(OR(F20&lt;&gt;"",H20="En cours"),"Échéance à fixer",""),IF(G20&lt;$D$6,"En retard",""))))</f>
        <v/>
      </c>
    </row>
    <row r="21" customFormat="false" ht="39.75" hidden="false" customHeight="true" outlineLevel="0" collapsed="false">
      <c r="A21" s="18" t="n">
        <f aca="false">IF(C21="","",COUNTA(C$10:C21))</f>
        <v>12</v>
      </c>
      <c r="B21" s="19" t="n">
        <v>2</v>
      </c>
      <c r="C21" s="15" t="s">
        <v>113</v>
      </c>
      <c r="D21" s="20" t="s">
        <v>114</v>
      </c>
      <c r="E21" s="15" t="s">
        <v>115</v>
      </c>
      <c r="F21" s="21"/>
      <c r="G21" s="22"/>
      <c r="H21" s="19" t="s">
        <v>132</v>
      </c>
      <c r="I21" s="21"/>
      <c r="J21" s="21"/>
      <c r="K21" s="23" t="str">
        <f aca="false">IF(C21="","",IF(OR(H21="Fait",H21="Sans objet"),"",IF(G21="",IF(OR(F21&lt;&gt;"",H21="En cours"),"Échéance à fixer",""),IF(G21&lt;$D$6,"En retard",""))))</f>
        <v/>
      </c>
    </row>
    <row r="22" customFormat="false" ht="51" hidden="false" customHeight="true" outlineLevel="0" collapsed="false">
      <c r="A22" s="18" t="n">
        <f aca="false">IF(C22="","",COUNTA(C$10:C22))</f>
        <v>13</v>
      </c>
      <c r="B22" s="19" t="n">
        <v>3</v>
      </c>
      <c r="C22" s="15" t="s">
        <v>118</v>
      </c>
      <c r="D22" s="20" t="s">
        <v>119</v>
      </c>
      <c r="E22" s="15" t="s">
        <v>120</v>
      </c>
      <c r="F22" s="21"/>
      <c r="G22" s="22"/>
      <c r="H22" s="19" t="s">
        <v>132</v>
      </c>
      <c r="I22" s="21"/>
      <c r="J22" s="21"/>
      <c r="K22" s="23" t="str">
        <f aca="false">IF(C22="","",IF(OR(H22="Fait",H22="Sans objet"),"",IF(G22="",IF(OR(F22&lt;&gt;"",H22="En cours"),"Échéance à fixer",""),IF(G22&lt;$D$6,"En retard",""))))</f>
        <v/>
      </c>
    </row>
    <row r="23" customFormat="false" ht="51" hidden="false" customHeight="true" outlineLevel="0" collapsed="false">
      <c r="A23" s="18" t="n">
        <f aca="false">IF(C23="","",COUNTA(C$10:C23))</f>
        <v>14</v>
      </c>
      <c r="B23" s="19" t="n">
        <v>3</v>
      </c>
      <c r="C23" s="15" t="s">
        <v>123</v>
      </c>
      <c r="D23" s="20" t="s">
        <v>94</v>
      </c>
      <c r="E23" s="15" t="s">
        <v>124</v>
      </c>
      <c r="F23" s="21"/>
      <c r="G23" s="22"/>
      <c r="H23" s="19" t="s">
        <v>132</v>
      </c>
      <c r="I23" s="21"/>
      <c r="J23" s="21"/>
      <c r="K23" s="23" t="str">
        <f aca="false">IF(C23="","",IF(OR(H23="Fait",H23="Sans objet"),"",IF(G23="",IF(OR(F23&lt;&gt;"",H23="En cours"),"Échéance à fixer",""),IF(G23&lt;$D$6,"En retard",""))))</f>
        <v/>
      </c>
    </row>
    <row r="24" customFormat="false" ht="39.75" hidden="false" customHeight="true" outlineLevel="0" collapsed="false">
      <c r="A24" s="18" t="n">
        <f aca="false">IF(C24="","",COUNTA(C$10:C24))</f>
        <v>15</v>
      </c>
      <c r="B24" s="19" t="n">
        <v>3</v>
      </c>
      <c r="C24" s="15" t="s">
        <v>127</v>
      </c>
      <c r="D24" s="20" t="s">
        <v>99</v>
      </c>
      <c r="E24" s="15" t="s">
        <v>128</v>
      </c>
      <c r="F24" s="21"/>
      <c r="G24" s="22"/>
      <c r="H24" s="19" t="s">
        <v>132</v>
      </c>
      <c r="I24" s="21"/>
      <c r="J24" s="21"/>
      <c r="K24" s="23" t="str">
        <f aca="false">IF(C24="","",IF(OR(H24="Fait",H24="Sans objet"),"",IF(G24="",IF(OR(F24&lt;&gt;"",H24="En cours"),"Échéance à fixer",""),IF(G24&lt;$D$6,"En retard",""))))</f>
        <v/>
      </c>
    </row>
    <row r="25" customFormat="false" ht="39.75" hidden="false" customHeight="true" outlineLevel="0" collapsed="false">
      <c r="A25" s="18" t="n">
        <f aca="false">IF(C25="","",COUNTA(C$10:C25))</f>
        <v>16</v>
      </c>
      <c r="B25" s="19" t="n">
        <v>3</v>
      </c>
      <c r="C25" s="15" t="s">
        <v>130</v>
      </c>
      <c r="D25" s="20" t="s">
        <v>105</v>
      </c>
      <c r="E25" s="15" t="s">
        <v>131</v>
      </c>
      <c r="F25" s="21"/>
      <c r="G25" s="22"/>
      <c r="H25" s="19" t="s">
        <v>132</v>
      </c>
      <c r="I25" s="21"/>
      <c r="J25" s="21"/>
      <c r="K25" s="23" t="str">
        <f aca="false">IF(C25="","",IF(OR(H25="Fait",H25="Sans objet"),"",IF(G25="",IF(OR(F25&lt;&gt;"",H25="En cours"),"Échéance à fixer",""),IF(G25&lt;$D$6,"En retard",""))))</f>
        <v/>
      </c>
    </row>
    <row r="26" customFormat="false" ht="39.75" hidden="false" customHeight="true" outlineLevel="0" collapsed="false">
      <c r="A26" s="18" t="n">
        <f aca="false">IF(C26="","",COUNTA(C$10:C26))</f>
        <v>17</v>
      </c>
      <c r="B26" s="19" t="n">
        <v>3</v>
      </c>
      <c r="C26" s="15" t="s">
        <v>134</v>
      </c>
      <c r="D26" s="20" t="s">
        <v>135</v>
      </c>
      <c r="E26" s="15" t="s">
        <v>136</v>
      </c>
      <c r="F26" s="21"/>
      <c r="G26" s="22"/>
      <c r="H26" s="19" t="s">
        <v>132</v>
      </c>
      <c r="I26" s="21"/>
      <c r="J26" s="21"/>
      <c r="K26" s="23" t="str">
        <f aca="false">IF(C26="","",IF(OR(H26="Fait",H26="Sans objet"),"",IF(G26="",IF(OR(F26&lt;&gt;"",H26="En cours"),"Échéance à fixer",""),IF(G26&lt;$D$6,"En retard",""))))</f>
        <v/>
      </c>
    </row>
    <row r="27" customFormat="false" ht="63" hidden="false" customHeight="true" outlineLevel="0" collapsed="false">
      <c r="A27" s="18" t="n">
        <f aca="false">IF(C27="","",COUNTA(C$10:C27))</f>
        <v>18</v>
      </c>
      <c r="B27" s="19" t="n">
        <v>3</v>
      </c>
      <c r="C27" s="15" t="s">
        <v>138</v>
      </c>
      <c r="D27" s="20" t="s">
        <v>139</v>
      </c>
      <c r="E27" s="15" t="s">
        <v>140</v>
      </c>
      <c r="F27" s="21"/>
      <c r="G27" s="22"/>
      <c r="H27" s="19" t="s">
        <v>132</v>
      </c>
      <c r="I27" s="21"/>
      <c r="J27" s="21"/>
      <c r="K27" s="23" t="str">
        <f aca="false">IF(C27="","",IF(OR(H27="Fait",H27="Sans objet"),"",IF(G27="",IF(OR(F27&lt;&gt;"",H27="En cours"),"Échéance à fixer",""),IF(G27&lt;$D$6,"En retard",""))))</f>
        <v/>
      </c>
    </row>
    <row r="28" customFormat="false" ht="39.75" hidden="false" customHeight="true" outlineLevel="0" collapsed="false">
      <c r="A28" s="18" t="n">
        <f aca="false">IF(C28="","",COUNTA(C$10:C28))</f>
        <v>19</v>
      </c>
      <c r="B28" s="19" t="n">
        <v>3</v>
      </c>
      <c r="C28" s="15" t="s">
        <v>142</v>
      </c>
      <c r="D28" s="20" t="s">
        <v>143</v>
      </c>
      <c r="E28" s="15" t="s">
        <v>144</v>
      </c>
      <c r="F28" s="21"/>
      <c r="G28" s="22"/>
      <c r="H28" s="19" t="s">
        <v>132</v>
      </c>
      <c r="I28" s="21"/>
      <c r="J28" s="21"/>
      <c r="K28" s="23" t="str">
        <f aca="false">IF(C28="","",IF(OR(H28="Fait",H28="Sans objet"),"",IF(G28="",IF(OR(F28&lt;&gt;"",H28="En cours"),"Échéance à fixer",""),IF(G28&lt;$D$6,"En retard",""))))</f>
        <v/>
      </c>
    </row>
    <row r="29" customFormat="false" ht="51" hidden="false" customHeight="true" outlineLevel="0" collapsed="false">
      <c r="A29" s="18" t="n">
        <f aca="false">IF(C29="","",COUNTA(C$10:C29))</f>
        <v>20</v>
      </c>
      <c r="B29" s="19" t="n">
        <v>3</v>
      </c>
      <c r="C29" s="15" t="s">
        <v>147</v>
      </c>
      <c r="D29" s="20" t="s">
        <v>148</v>
      </c>
      <c r="E29" s="15" t="s">
        <v>144</v>
      </c>
      <c r="F29" s="21"/>
      <c r="G29" s="22"/>
      <c r="H29" s="19" t="s">
        <v>132</v>
      </c>
      <c r="I29" s="21"/>
      <c r="J29" s="21"/>
      <c r="K29" s="23" t="str">
        <f aca="false">IF(C29="","",IF(OR(H29="Fait",H29="Sans objet"),"",IF(G29="",IF(OR(F29&lt;&gt;"",H29="En cours"),"Échéance à fixer",""),IF(G29&lt;$D$6,"En retard",""))))</f>
        <v/>
      </c>
    </row>
    <row r="30" customFormat="false" ht="51" hidden="false" customHeight="true" outlineLevel="0" collapsed="false">
      <c r="A30" s="18" t="n">
        <f aca="false">IF(C30="","",COUNTA(C$10:C30))</f>
        <v>21</v>
      </c>
      <c r="B30" s="19" t="n">
        <v>3</v>
      </c>
      <c r="C30" s="15" t="s">
        <v>149</v>
      </c>
      <c r="D30" s="20" t="s">
        <v>150</v>
      </c>
      <c r="E30" s="15" t="s">
        <v>151</v>
      </c>
      <c r="F30" s="21"/>
      <c r="G30" s="22"/>
      <c r="H30" s="19" t="s">
        <v>132</v>
      </c>
      <c r="I30" s="21"/>
      <c r="J30" s="21"/>
      <c r="K30" s="23" t="str">
        <f aca="false">IF(C30="","",IF(OR(H30="Fait",H30="Sans objet"),"",IF(G30="",IF(OR(F30&lt;&gt;"",H30="En cours"),"Échéance à fixer",""),IF(G30&lt;$D$6,"En retard",""))))</f>
        <v/>
      </c>
    </row>
    <row r="31" customFormat="false" ht="39.75" hidden="false" customHeight="true" outlineLevel="0" collapsed="false">
      <c r="A31" s="18" t="n">
        <f aca="false">IF(C31="","",COUNTA(C$10:C31))</f>
        <v>22</v>
      </c>
      <c r="B31" s="19" t="n">
        <v>3</v>
      </c>
      <c r="C31" s="15" t="s">
        <v>152</v>
      </c>
      <c r="D31" s="20" t="s">
        <v>153</v>
      </c>
      <c r="E31" s="15" t="s">
        <v>154</v>
      </c>
      <c r="F31" s="21"/>
      <c r="G31" s="22"/>
      <c r="H31" s="19" t="s">
        <v>132</v>
      </c>
      <c r="I31" s="21"/>
      <c r="J31" s="21"/>
      <c r="K31" s="23" t="str">
        <f aca="false">IF(C31="","",IF(OR(H31="Fait",H31="Sans objet"),"",IF(G31="",IF(OR(F31&lt;&gt;"",H31="En cours"),"Échéance à fixer",""),IF(G31&lt;$D$6,"En retard",""))))</f>
        <v/>
      </c>
    </row>
    <row r="32" customFormat="false" ht="39.75" hidden="false" customHeight="true" outlineLevel="0" collapsed="false">
      <c r="A32" s="18" t="n">
        <f aca="false">IF(C32="","",COUNTA(C$10:C32))</f>
        <v>23</v>
      </c>
      <c r="B32" s="19" t="n">
        <v>4</v>
      </c>
      <c r="C32" s="15" t="s">
        <v>155</v>
      </c>
      <c r="D32" s="20" t="s">
        <v>59</v>
      </c>
      <c r="E32" s="15" t="s">
        <v>156</v>
      </c>
      <c r="F32" s="21"/>
      <c r="G32" s="22"/>
      <c r="H32" s="19" t="s">
        <v>132</v>
      </c>
      <c r="I32" s="21"/>
      <c r="J32" s="21"/>
      <c r="K32" s="23" t="str">
        <f aca="false">IF(C32="","",IF(OR(H32="Fait",H32="Sans objet"),"",IF(G32="",IF(OR(F32&lt;&gt;"",H32="En cours"),"Échéance à fixer",""),IF(G32&lt;$D$6,"En retard",""))))</f>
        <v/>
      </c>
    </row>
    <row r="33" customFormat="false" ht="39.75" hidden="false" customHeight="true" outlineLevel="0" collapsed="false">
      <c r="A33" s="18" t="n">
        <f aca="false">IF(C33="","",COUNTA(C$10:C33))</f>
        <v>24</v>
      </c>
      <c r="B33" s="19" t="n">
        <v>4</v>
      </c>
      <c r="C33" s="15" t="s">
        <v>158</v>
      </c>
      <c r="D33" s="20" t="s">
        <v>59</v>
      </c>
      <c r="E33" s="15" t="s">
        <v>159</v>
      </c>
      <c r="F33" s="21"/>
      <c r="G33" s="22"/>
      <c r="H33" s="19" t="s">
        <v>132</v>
      </c>
      <c r="I33" s="21"/>
      <c r="J33" s="21"/>
      <c r="K33" s="23" t="str">
        <f aca="false">IF(C33="","",IF(OR(H33="Fait",H33="Sans objet"),"",IF(G33="",IF(OR(F33&lt;&gt;"",H33="En cours"),"Échéance à fixer",""),IF(G33&lt;$D$6,"En retard",""))))</f>
        <v/>
      </c>
    </row>
    <row r="34" customFormat="false" ht="27.75" hidden="false" customHeight="true" outlineLevel="0" collapsed="false">
      <c r="A34" s="18" t="n">
        <f aca="false">IF(C34="","",COUNTA(C$10:C34))</f>
        <v>25</v>
      </c>
      <c r="B34" s="19" t="n">
        <v>4</v>
      </c>
      <c r="C34" s="15" t="s">
        <v>163</v>
      </c>
      <c r="D34" s="20" t="s">
        <v>59</v>
      </c>
      <c r="E34" s="15" t="s">
        <v>164</v>
      </c>
      <c r="F34" s="21"/>
      <c r="G34" s="22"/>
      <c r="H34" s="19" t="s">
        <v>132</v>
      </c>
      <c r="I34" s="21"/>
      <c r="J34" s="21"/>
      <c r="K34" s="23" t="str">
        <f aca="false">IF(C34="","",IF(OR(H34="Fait",H34="Sans objet"),"",IF(G34="",IF(OR(F34&lt;&gt;"",H34="En cours"),"Échéance à fixer",""),IF(G34&lt;$D$6,"En retard",""))))</f>
        <v/>
      </c>
    </row>
    <row r="35" customFormat="false" ht="39.75" hidden="false" customHeight="true" outlineLevel="0" collapsed="false">
      <c r="A35" s="18" t="n">
        <f aca="false">IF(C35="","",COUNTA(C$10:C35))</f>
        <v>26</v>
      </c>
      <c r="B35" s="19" t="n">
        <v>4</v>
      </c>
      <c r="C35" s="15" t="s">
        <v>166</v>
      </c>
      <c r="D35" s="20" t="s">
        <v>59</v>
      </c>
      <c r="E35" s="15" t="s">
        <v>167</v>
      </c>
      <c r="F35" s="21"/>
      <c r="G35" s="22"/>
      <c r="H35" s="19" t="s">
        <v>132</v>
      </c>
      <c r="I35" s="21"/>
      <c r="J35" s="21"/>
      <c r="K35" s="23" t="str">
        <f aca="false">IF(C35="","",IF(OR(H35="Fait",H35="Sans objet"),"",IF(G35="",IF(OR(F35&lt;&gt;"",H35="En cours"),"Échéance à fixer",""),IF(G35&lt;$D$6,"En retard",""))))</f>
        <v/>
      </c>
    </row>
    <row r="36" customFormat="false" ht="39.75" hidden="false" customHeight="true" outlineLevel="0" collapsed="false">
      <c r="A36" s="18" t="n">
        <f aca="false">IF(C36="","",COUNTA(C$10:C36))</f>
        <v>27</v>
      </c>
      <c r="B36" s="19" t="n">
        <v>4</v>
      </c>
      <c r="C36" s="15" t="s">
        <v>169</v>
      </c>
      <c r="D36" s="20" t="s">
        <v>59</v>
      </c>
      <c r="E36" s="15" t="s">
        <v>170</v>
      </c>
      <c r="F36" s="21"/>
      <c r="G36" s="22"/>
      <c r="H36" s="19" t="s">
        <v>132</v>
      </c>
      <c r="I36" s="21"/>
      <c r="J36" s="21"/>
      <c r="K36" s="23" t="str">
        <f aca="false">IF(C36="","",IF(OR(H36="Fait",H36="Sans objet"),"",IF(G36="",IF(OR(F36&lt;&gt;"",H36="En cours"),"Échéance à fixer",""),IF(G36&lt;$D$6,"En retard",""))))</f>
        <v/>
      </c>
    </row>
    <row r="37" customFormat="false" ht="24" hidden="false" customHeight="true" outlineLevel="0" collapsed="false">
      <c r="A37" s="18" t="str">
        <f aca="false">IF(C37="","",COUNTA(C$10:C37))</f>
        <v/>
      </c>
      <c r="B37" s="19"/>
      <c r="C37" s="21"/>
      <c r="D37" s="19"/>
      <c r="E37" s="21"/>
      <c r="F37" s="21"/>
      <c r="G37" s="22"/>
      <c r="H37" s="19"/>
      <c r="I37" s="21"/>
      <c r="J37" s="21"/>
      <c r="K37" s="23" t="str">
        <f aca="false">IF(C37="","",IF(OR(H37="Fait",H37="Sans objet"),"",IF(G37="",IF(OR(F37&lt;&gt;"",H37="En cours"),"Échéance à fixer",""),IF(G37&lt;$D$6,"En retard",""))))</f>
        <v/>
      </c>
    </row>
    <row r="38" customFormat="false" ht="24" hidden="false" customHeight="true" outlineLevel="0" collapsed="false">
      <c r="A38" s="18" t="str">
        <f aca="false">IF(C38="","",COUNTA(C$10:C38))</f>
        <v/>
      </c>
      <c r="B38" s="19"/>
      <c r="C38" s="21"/>
      <c r="D38" s="19"/>
      <c r="E38" s="21"/>
      <c r="F38" s="21"/>
      <c r="G38" s="22"/>
      <c r="H38" s="19"/>
      <c r="I38" s="21"/>
      <c r="J38" s="21"/>
      <c r="K38" s="23" t="str">
        <f aca="false">IF(C38="","",IF(OR(H38="Fait",H38="Sans objet"),"",IF(G38="",IF(OR(F38&lt;&gt;"",H38="En cours"),"Échéance à fixer",""),IF(G38&lt;$D$6,"En retard",""))))</f>
        <v/>
      </c>
    </row>
    <row r="39" customFormat="false" ht="24" hidden="false" customHeight="true" outlineLevel="0" collapsed="false">
      <c r="A39" s="18" t="str">
        <f aca="false">IF(C39="","",COUNTA(C$10:C39))</f>
        <v/>
      </c>
      <c r="B39" s="19"/>
      <c r="C39" s="21"/>
      <c r="D39" s="19"/>
      <c r="E39" s="21"/>
      <c r="F39" s="21"/>
      <c r="G39" s="22"/>
      <c r="H39" s="19"/>
      <c r="I39" s="21"/>
      <c r="J39" s="21"/>
      <c r="K39" s="23" t="str">
        <f aca="false">IF(C39="","",IF(OR(H39="Fait",H39="Sans objet"),"",IF(G39="",IF(OR(F39&lt;&gt;"",H39="En cours"),"Échéance à fixer",""),IF(G39&lt;$D$6,"En retard",""))))</f>
        <v/>
      </c>
    </row>
    <row r="40" customFormat="false" ht="24" hidden="false" customHeight="true" outlineLevel="0" collapsed="false">
      <c r="A40" s="18" t="str">
        <f aca="false">IF(C40="","",COUNTA(C$10:C40))</f>
        <v/>
      </c>
      <c r="B40" s="19"/>
      <c r="C40" s="21"/>
      <c r="D40" s="19"/>
      <c r="E40" s="21"/>
      <c r="F40" s="21"/>
      <c r="G40" s="22"/>
      <c r="H40" s="19"/>
      <c r="I40" s="21"/>
      <c r="J40" s="21"/>
      <c r="K40" s="23" t="str">
        <f aca="false">IF(C40="","",IF(OR(H40="Fait",H40="Sans objet"),"",IF(G40="",IF(OR(F40&lt;&gt;"",H40="En cours"),"Échéance à fixer",""),IF(G40&lt;$D$6,"En retard",""))))</f>
        <v/>
      </c>
    </row>
    <row r="41" customFormat="false" ht="24" hidden="false" customHeight="true" outlineLevel="0" collapsed="false">
      <c r="A41" s="18" t="str">
        <f aca="false">IF(C41="","",COUNTA(C$10:C41))</f>
        <v/>
      </c>
      <c r="B41" s="19"/>
      <c r="C41" s="21"/>
      <c r="D41" s="19"/>
      <c r="E41" s="21"/>
      <c r="F41" s="21"/>
      <c r="G41" s="22"/>
      <c r="H41" s="19"/>
      <c r="I41" s="21"/>
      <c r="J41" s="21"/>
      <c r="K41" s="23" t="str">
        <f aca="false">IF(C41="","",IF(OR(H41="Fait",H41="Sans objet"),"",IF(G41="",IF(OR(F41&lt;&gt;"",H41="En cours"),"Échéance à fixer",""),IF(G41&lt;$D$6,"En retard",""))))</f>
        <v/>
      </c>
    </row>
    <row r="42" customFormat="false" ht="24" hidden="false" customHeight="true" outlineLevel="0" collapsed="false">
      <c r="A42" s="18" t="str">
        <f aca="false">IF(C42="","",COUNTA(C$10:C42))</f>
        <v/>
      </c>
      <c r="B42" s="19"/>
      <c r="C42" s="21"/>
      <c r="D42" s="19"/>
      <c r="E42" s="21"/>
      <c r="F42" s="21"/>
      <c r="G42" s="22"/>
      <c r="H42" s="19"/>
      <c r="I42" s="21"/>
      <c r="J42" s="21"/>
      <c r="K42" s="23" t="str">
        <f aca="false">IF(C42="","",IF(OR(H42="Fait",H42="Sans objet"),"",IF(G42="",IF(OR(F42&lt;&gt;"",H42="En cours"),"Échéance à fixer",""),IF(G42&lt;$D$6,"En retard",""))))</f>
        <v/>
      </c>
    </row>
    <row r="43" customFormat="false" ht="24" hidden="false" customHeight="true" outlineLevel="0" collapsed="false">
      <c r="A43" s="18" t="str">
        <f aca="false">IF(C43="","",COUNTA(C$10:C43))</f>
        <v/>
      </c>
      <c r="B43" s="19"/>
      <c r="C43" s="21"/>
      <c r="D43" s="19"/>
      <c r="E43" s="21"/>
      <c r="F43" s="21"/>
      <c r="G43" s="22"/>
      <c r="H43" s="19"/>
      <c r="I43" s="21"/>
      <c r="J43" s="21"/>
      <c r="K43" s="23" t="str">
        <f aca="false">IF(C43="","",IF(OR(H43="Fait",H43="Sans objet"),"",IF(G43="",IF(OR(F43&lt;&gt;"",H43="En cours"),"Échéance à fixer",""),IF(G43&lt;$D$6,"En retard",""))))</f>
        <v/>
      </c>
    </row>
    <row r="44" customFormat="false" ht="24" hidden="false" customHeight="true" outlineLevel="0" collapsed="false">
      <c r="A44" s="18" t="str">
        <f aca="false">IF(C44="","",COUNTA(C$10:C44))</f>
        <v/>
      </c>
      <c r="B44" s="19"/>
      <c r="C44" s="21"/>
      <c r="D44" s="19"/>
      <c r="E44" s="21"/>
      <c r="F44" s="21"/>
      <c r="G44" s="22"/>
      <c r="H44" s="19"/>
      <c r="I44" s="21"/>
      <c r="J44" s="21"/>
      <c r="K44" s="23" t="str">
        <f aca="false">IF(C44="","",IF(OR(H44="Fait",H44="Sans objet"),"",IF(G44="",IF(OR(F44&lt;&gt;"",H44="En cours"),"Échéance à fixer",""),IF(G44&lt;$D$6,"En retard",""))))</f>
        <v/>
      </c>
    </row>
    <row r="46" customFormat="false" ht="39.75" hidden="false" customHeight="true" outlineLevel="0" collapsed="false">
      <c r="A46" s="24" t="s">
        <v>172</v>
      </c>
      <c r="B46" s="24"/>
      <c r="C46" s="24"/>
      <c r="D46" s="24"/>
      <c r="E46" s="24"/>
      <c r="F46" s="24"/>
      <c r="G46" s="24"/>
      <c r="H46" s="24"/>
      <c r="I46" s="24"/>
      <c r="J46" s="24"/>
      <c r="K46" s="24"/>
    </row>
  </sheetData>
  <autoFilter ref="A9:K44"/>
  <mergeCells count="15">
    <mergeCell ref="F3:G3"/>
    <mergeCell ref="A4:C4"/>
    <mergeCell ref="D4:E4"/>
    <mergeCell ref="F4:G4"/>
    <mergeCell ref="A5:C5"/>
    <mergeCell ref="D5:E5"/>
    <mergeCell ref="F5:G5"/>
    <mergeCell ref="A6:C6"/>
    <mergeCell ref="D6:E6"/>
    <mergeCell ref="F6:G6"/>
    <mergeCell ref="A7:C7"/>
    <mergeCell ref="D7:E7"/>
    <mergeCell ref="F7:G7"/>
    <mergeCell ref="A8:K8"/>
    <mergeCell ref="A46:K46"/>
  </mergeCells>
  <conditionalFormatting sqref="H10:H44">
    <cfRule type="expression" priority="2" aboveAverage="0" equalAverage="0" bottom="0" percent="0" rank="0" text="" dxfId="12">
      <formula>$H10="Fait"</formula>
    </cfRule>
    <cfRule type="expression" priority="3" aboveAverage="0" equalAverage="0" bottom="0" percent="0" rank="0" text="" dxfId="13">
      <formula>$H10="En cours"</formula>
    </cfRule>
    <cfRule type="expression" priority="4" aboveAverage="0" equalAverage="0" bottom="0" percent="0" rank="0" text="" dxfId="14">
      <formula>$H10="Sans objet"</formula>
    </cfRule>
  </conditionalFormatting>
  <conditionalFormatting sqref="K10:K44">
    <cfRule type="expression" priority="5" aboveAverage="0" equalAverage="0" bottom="0" percent="0" rank="0" text="" dxfId="15">
      <formula>$K10="En retard"</formula>
    </cfRule>
    <cfRule type="expression" priority="6" aboveAverage="0" equalAverage="0" bottom="0" percent="0" rank="0" text="" dxfId="16">
      <formula>$K10="Échéance à fixer"</formula>
    </cfRule>
  </conditionalFormatting>
  <conditionalFormatting sqref="G10:G44">
    <cfRule type="expression" priority="7" aboveAverage="0" equalAverage="0" bottom="0" percent="0" rank="0" text="" dxfId="15">
      <formula>$K10="En retard"</formula>
    </cfRule>
  </conditionalFormatting>
  <conditionalFormatting sqref="A10:E44">
    <cfRule type="expression" priority="8" aboveAverage="0" equalAverage="0" bottom="0" percent="0" rank="0" text="" dxfId="17">
      <formula>$H10="Sans objet"</formula>
    </cfRule>
  </conditionalFormatting>
  <dataValidations count="3">
    <dataValidation allowBlank="true" error="Saisissez une date (jj/mm/aaaa)." errorStyle="stop" errorTitle="Date attendue" operator="greaterThan" showDropDown="false" showErrorMessage="true" showInputMessage="false" sqref="D5:D6 G10:G44" type="date">
      <formula1>43831</formula1>
      <formula2>0</formula2>
    </dataValidation>
    <dataValidation allowBlank="true" errorStyle="stop" operator="between" showDropDown="false" showErrorMessage="false" showInputMessage="false" sqref="B10:B44" type="list">
      <formula1>"1,2,3,4"</formula1>
      <formula2>0</formula2>
    </dataValidation>
    <dataValidation allowBlank="true" errorStyle="stop" operator="between" showDropDown="false" showErrorMessage="false" showInputMessage="false" sqref="H10:H44" type="list">
      <formula1>Listes!$A$4:$A$7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L7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7"/>
    <col collapsed="false" customWidth="true" hidden="false" outlineLevel="0" max="3" min="3" style="0" width="46"/>
    <col collapsed="false" customWidth="true" hidden="false" outlineLevel="0" max="4" min="4" style="0" width="13"/>
    <col collapsed="false" customWidth="true" hidden="false" outlineLevel="0" max="5" min="5" style="0" width="12"/>
    <col collapsed="false" customWidth="true" hidden="false" outlineLevel="0" max="11" min="6" style="0" width="10"/>
    <col collapsed="false" customWidth="true" hidden="false" outlineLevel="0" max="12" min="12" style="0" width="27"/>
  </cols>
  <sheetData>
    <row r="1" customFormat="false" ht="21.75" hidden="false" customHeight="true" outlineLevel="0" collapsed="false">
      <c r="A1" s="1" t="s">
        <v>174</v>
      </c>
      <c r="B1" s="2"/>
      <c r="C1" s="2"/>
      <c r="D1" s="2"/>
      <c r="E1" s="2"/>
      <c r="F1" s="2"/>
      <c r="G1" s="2"/>
      <c r="H1" s="2"/>
      <c r="I1" s="2"/>
      <c r="J1" s="2"/>
      <c r="K1" s="2"/>
      <c r="L1" s="2"/>
    </row>
    <row r="2" customFormat="false" ht="25.5" hidden="false" customHeight="true" outlineLevel="0" collapsed="false">
      <c r="A2" s="3" t="s">
        <v>175</v>
      </c>
    </row>
    <row r="3" customFormat="false" ht="15" hidden="false" customHeight="false" outlineLevel="0" collapsed="false">
      <c r="A3" s="26" t="str">
        <f aca="false">"Organisme : "&amp;IF('Plan (exemple)'!$D$4="","(à renseigner)",'Plan (exemple)'!$D$4)</f>
        <v>Organisme : Les Ateliers du Clos Fleuri (organisme fictif)</v>
      </c>
      <c r="B3" s="26"/>
      <c r="C3" s="26"/>
      <c r="D3" s="26"/>
      <c r="E3" s="26"/>
      <c r="F3" s="26"/>
      <c r="G3" s="27" t="s">
        <v>176</v>
      </c>
      <c r="H3" s="27"/>
      <c r="I3" s="27"/>
      <c r="J3" s="28" t="n">
        <f aca="false">'Plan (exemple)'!$D$6</f>
        <v>46331</v>
      </c>
      <c r="K3" s="28"/>
    </row>
    <row r="5" customFormat="false" ht="19.5" hidden="false" customHeight="true" outlineLevel="0" collapsed="false">
      <c r="A5" s="29" t="s">
        <v>177</v>
      </c>
      <c r="B5" s="29"/>
      <c r="C5" s="29"/>
      <c r="D5" s="29"/>
      <c r="E5" s="29"/>
      <c r="F5" s="29"/>
      <c r="G5" s="29"/>
      <c r="H5" s="29"/>
      <c r="I5" s="29"/>
      <c r="J5" s="29"/>
      <c r="K5" s="29"/>
      <c r="L5" s="29"/>
    </row>
    <row r="6" customFormat="false" ht="18.75" hidden="false" customHeight="true" outlineLevel="0" collapsed="false">
      <c r="A6" s="12" t="s">
        <v>178</v>
      </c>
      <c r="B6" s="12"/>
      <c r="C6" s="12"/>
      <c r="D6" s="30" t="n">
        <f aca="false">COUNTA('Plan (exemple)'!$C$10:$C$44)</f>
        <v>27</v>
      </c>
    </row>
    <row r="7" customFormat="false" ht="18.75" hidden="false" customHeight="true" outlineLevel="0" collapsed="false">
      <c r="A7" s="12" t="s">
        <v>179</v>
      </c>
      <c r="B7" s="12"/>
      <c r="C7" s="12"/>
      <c r="D7" s="30" t="n">
        <f aca="false">COUNTIF('Plan (exemple)'!$H$10:$H$44,"Fait")</f>
        <v>10</v>
      </c>
    </row>
    <row r="8" customFormat="false" ht="18.75" hidden="false" customHeight="true" outlineLevel="0" collapsed="false">
      <c r="A8" s="12" t="s">
        <v>85</v>
      </c>
      <c r="B8" s="12"/>
      <c r="C8" s="12"/>
      <c r="D8" s="30" t="n">
        <f aca="false">COUNTIF('Plan (exemple)'!$H$10:$H$44,"En cours")</f>
        <v>5</v>
      </c>
    </row>
    <row r="9" customFormat="false" ht="18.75" hidden="false" customHeight="true" outlineLevel="0" collapsed="false">
      <c r="A9" s="12" t="s">
        <v>132</v>
      </c>
      <c r="B9" s="12"/>
      <c r="C9" s="12"/>
      <c r="D9" s="30" t="n">
        <f aca="false">COUNTIF('Plan (exemple)'!$H$10:$H$44,"À faire")</f>
        <v>8</v>
      </c>
      <c r="E9" s="31" t="s">
        <v>180</v>
      </c>
      <c r="F9" s="31"/>
      <c r="G9" s="31"/>
      <c r="H9" s="31"/>
      <c r="I9" s="31"/>
      <c r="J9" s="31"/>
      <c r="K9" s="31"/>
      <c r="L9" s="31"/>
    </row>
    <row r="10" customFormat="false" ht="18.75" hidden="false" customHeight="true" outlineLevel="0" collapsed="false">
      <c r="A10" s="12" t="s">
        <v>145</v>
      </c>
      <c r="B10" s="12"/>
      <c r="C10" s="12"/>
      <c r="D10" s="30" t="n">
        <f aca="false">COUNTIF('Plan (exemple)'!$H$10:$H$44,"Sans objet")</f>
        <v>4</v>
      </c>
      <c r="E10" s="31" t="s">
        <v>181</v>
      </c>
      <c r="F10" s="31"/>
      <c r="G10" s="31"/>
      <c r="H10" s="31"/>
      <c r="I10" s="31"/>
      <c r="J10" s="31"/>
      <c r="K10" s="31"/>
      <c r="L10" s="31"/>
    </row>
    <row r="11" customFormat="false" ht="18.75" hidden="false" customHeight="true" outlineLevel="0" collapsed="false">
      <c r="A11" s="12" t="s">
        <v>182</v>
      </c>
      <c r="B11" s="12"/>
      <c r="C11" s="12"/>
      <c r="D11" s="32" t="n">
        <f aca="false">IF(D6-D10=0,"",D7/(D6-D10))</f>
        <v>0.434782608695652</v>
      </c>
    </row>
    <row r="12" customFormat="false" ht="18.75" hidden="false" customHeight="true" outlineLevel="0" collapsed="false">
      <c r="A12" s="12" t="s">
        <v>183</v>
      </c>
      <c r="B12" s="12"/>
      <c r="C12" s="12"/>
      <c r="D12" s="30" t="n">
        <f aca="false">COUNTIF('Plan (exemple)'!$K$10:$K$44,"En retard")</f>
        <v>3</v>
      </c>
      <c r="E12" s="31" t="s">
        <v>184</v>
      </c>
      <c r="F12" s="31"/>
      <c r="G12" s="31"/>
      <c r="H12" s="31"/>
      <c r="I12" s="31"/>
      <c r="J12" s="31"/>
      <c r="K12" s="31"/>
      <c r="L12" s="31"/>
    </row>
    <row r="13" customFormat="false" ht="18.75" hidden="false" customHeight="true" outlineLevel="0" collapsed="false">
      <c r="A13" s="12" t="s">
        <v>185</v>
      </c>
      <c r="B13" s="12"/>
      <c r="C13" s="12"/>
      <c r="D13" s="30" t="n">
        <f aca="false">COUNTIF('Plan (exemple)'!$K$10:$K$44,"Échéance à fixer")</f>
        <v>0</v>
      </c>
      <c r="E13" s="31" t="s">
        <v>186</v>
      </c>
      <c r="F13" s="31"/>
      <c r="G13" s="31"/>
      <c r="H13" s="31"/>
      <c r="I13" s="31"/>
      <c r="J13" s="31"/>
      <c r="K13" s="31"/>
      <c r="L13" s="31"/>
    </row>
    <row r="14" customFormat="false" ht="18.75" hidden="false" customHeight="true" outlineLevel="0" collapsed="false">
      <c r="A14" s="12" t="s">
        <v>187</v>
      </c>
      <c r="B14" s="12"/>
      <c r="C14" s="12"/>
      <c r="D14" s="30" t="n">
        <f aca="false">SUMPRODUCT((D$43:D$75&lt;&gt;"Inchangé")*(E$43:E$75=0))</f>
        <v>0</v>
      </c>
      <c r="E14" s="31" t="s">
        <v>188</v>
      </c>
      <c r="F14" s="31"/>
      <c r="G14" s="31"/>
      <c r="H14" s="31"/>
      <c r="I14" s="31"/>
      <c r="J14" s="31"/>
      <c r="K14" s="31"/>
      <c r="L14" s="31"/>
    </row>
    <row r="15" customFormat="false" ht="21.75" hidden="false" customHeight="true" outlineLevel="0" collapsed="false">
      <c r="A15" s="12" t="s">
        <v>189</v>
      </c>
      <c r="B15" s="12"/>
      <c r="C15" s="12"/>
      <c r="D15" s="17" t="str">
        <f aca="false">IF(D6=0,"Aucune action saisie dans l’onglet Plan.",IF(D12&gt;0,"Des échéances sont dépassées : traitez ces "&amp;D12&amp;" action(s) en premier.",IF(D11="","Toutes les actions sont sans objet.",IF(D11=1,"Plan terminé : toutes les actions retenues sont faites.","Aucune échéance dépassée à la date du jour. Avancement : "&amp;ROUND(D11*100,0)&amp;" %."))))</f>
        <v>Des échéances sont dépassées : traitez ces 3 action(s) en premier.</v>
      </c>
      <c r="E15" s="17"/>
      <c r="F15" s="17"/>
      <c r="G15" s="17"/>
      <c r="H15" s="17"/>
      <c r="I15" s="17"/>
      <c r="J15" s="17"/>
      <c r="K15" s="17"/>
      <c r="L15" s="17"/>
    </row>
    <row r="17" customFormat="false" ht="19.5" hidden="false" customHeight="true" outlineLevel="0" collapsed="false">
      <c r="A17" s="29" t="s">
        <v>190</v>
      </c>
      <c r="B17" s="29"/>
      <c r="C17" s="29"/>
      <c r="D17" s="29"/>
      <c r="E17" s="29"/>
      <c r="F17" s="29"/>
      <c r="G17" s="29"/>
      <c r="H17" s="29"/>
      <c r="I17" s="29"/>
      <c r="J17" s="29"/>
      <c r="K17" s="29"/>
      <c r="L17" s="29"/>
    </row>
    <row r="18" customFormat="false" ht="27.75" hidden="false" customHeight="true" outlineLevel="0" collapsed="false">
      <c r="A18" s="11" t="s">
        <v>48</v>
      </c>
      <c r="B18" s="11"/>
      <c r="C18" s="11" t="s">
        <v>32</v>
      </c>
      <c r="D18" s="11" t="s">
        <v>30</v>
      </c>
      <c r="E18" s="11" t="s">
        <v>31</v>
      </c>
      <c r="F18" s="11" t="s">
        <v>191</v>
      </c>
      <c r="G18" s="11" t="s">
        <v>179</v>
      </c>
      <c r="H18" s="11" t="s">
        <v>85</v>
      </c>
      <c r="I18" s="11" t="s">
        <v>132</v>
      </c>
      <c r="J18" s="11" t="s">
        <v>145</v>
      </c>
      <c r="K18" s="11" t="s">
        <v>192</v>
      </c>
      <c r="L18" s="11" t="s">
        <v>193</v>
      </c>
    </row>
    <row r="19" customFormat="false" ht="19.5" hidden="false" customHeight="true" outlineLevel="0" collapsed="false">
      <c r="A19" s="33" t="n">
        <v>1</v>
      </c>
      <c r="B19" s="33"/>
      <c r="C19" s="15" t="s">
        <v>36</v>
      </c>
      <c r="D19" s="14" t="n">
        <f aca="false">'Plan (exemple)'!$H$4</f>
        <v>46314</v>
      </c>
      <c r="E19" s="14" t="n">
        <f aca="false">'Plan (exemple)'!$I$4</f>
        <v>46320</v>
      </c>
      <c r="F19" s="34" t="n">
        <f aca="false">COUNTIFS('Plan (exemple)'!$B$10:$B$44,$A19,'Plan (exemple)'!$C$10:$C$44,"&lt;&gt;")</f>
        <v>5</v>
      </c>
      <c r="G19" s="34" t="n">
        <f aca="false">COUNTIFS('Plan (exemple)'!$B$10:$B$44,$A19,'Plan (exemple)'!$H$10:$H$44,"Fait")</f>
        <v>5</v>
      </c>
      <c r="H19" s="34" t="n">
        <f aca="false">COUNTIFS('Plan (exemple)'!$B$10:$B$44,$A19,'Plan (exemple)'!$H$10:$H$44,"En cours")</f>
        <v>0</v>
      </c>
      <c r="I19" s="34" t="n">
        <f aca="false">COUNTIFS('Plan (exemple)'!$B$10:$B$44,$A19,'Plan (exemple)'!$H$10:$H$44,"À faire")</f>
        <v>0</v>
      </c>
      <c r="J19" s="34" t="n">
        <f aca="false">COUNTIFS('Plan (exemple)'!$B$10:$B$44,$A19,'Plan (exemple)'!$H$10:$H$44,"Sans objet")</f>
        <v>0</v>
      </c>
      <c r="K19" s="34" t="n">
        <f aca="false">COUNTIFS('Plan (exemple)'!$B$10:$B$44,$A19,'Plan (exemple)'!$K$10:$K$44,"En retard")</f>
        <v>0</v>
      </c>
      <c r="L19" s="32" t="n">
        <f aca="false">IF(F19-J19=0,"",G19/(F19-J19))</f>
        <v>1</v>
      </c>
    </row>
    <row r="20" customFormat="false" ht="19.5" hidden="false" customHeight="true" outlineLevel="0" collapsed="false">
      <c r="A20" s="33" t="n">
        <v>2</v>
      </c>
      <c r="B20" s="33"/>
      <c r="C20" s="15" t="s">
        <v>39</v>
      </c>
      <c r="D20" s="14" t="n">
        <f aca="false">'Plan (exemple)'!$H$5</f>
        <v>46321</v>
      </c>
      <c r="E20" s="14" t="n">
        <f aca="false">'Plan (exemple)'!$I$5</f>
        <v>46327</v>
      </c>
      <c r="F20" s="34" t="n">
        <f aca="false">COUNTIFS('Plan (exemple)'!$B$10:$B$44,$A20,'Plan (exemple)'!$C$10:$C$44,"&lt;&gt;")</f>
        <v>7</v>
      </c>
      <c r="G20" s="34" t="n">
        <f aca="false">COUNTIFS('Plan (exemple)'!$B$10:$B$44,$A20,'Plan (exemple)'!$H$10:$H$44,"Fait")</f>
        <v>5</v>
      </c>
      <c r="H20" s="34" t="n">
        <f aca="false">COUNTIFS('Plan (exemple)'!$B$10:$B$44,$A20,'Plan (exemple)'!$H$10:$H$44,"En cours")</f>
        <v>2</v>
      </c>
      <c r="I20" s="34" t="n">
        <f aca="false">COUNTIFS('Plan (exemple)'!$B$10:$B$44,$A20,'Plan (exemple)'!$H$10:$H$44,"À faire")</f>
        <v>0</v>
      </c>
      <c r="J20" s="34" t="n">
        <f aca="false">COUNTIFS('Plan (exemple)'!$B$10:$B$44,$A20,'Plan (exemple)'!$H$10:$H$44,"Sans objet")</f>
        <v>0</v>
      </c>
      <c r="K20" s="34" t="n">
        <f aca="false">COUNTIFS('Plan (exemple)'!$B$10:$B$44,$A20,'Plan (exemple)'!$K$10:$K$44,"En retard")</f>
        <v>2</v>
      </c>
      <c r="L20" s="32" t="n">
        <f aca="false">IF(F20-J20=0,"",G20/(F20-J20))</f>
        <v>0.714285714285714</v>
      </c>
    </row>
    <row r="21" customFormat="false" ht="19.5" hidden="false" customHeight="true" outlineLevel="0" collapsed="false">
      <c r="A21" s="33" t="n">
        <v>3</v>
      </c>
      <c r="B21" s="33"/>
      <c r="C21" s="15" t="s">
        <v>42</v>
      </c>
      <c r="D21" s="14" t="n">
        <f aca="false">'Plan (exemple)'!$H$6</f>
        <v>46328</v>
      </c>
      <c r="E21" s="14" t="n">
        <f aca="false">'Plan (exemple)'!$I$6</f>
        <v>46334</v>
      </c>
      <c r="F21" s="34" t="n">
        <f aca="false">COUNTIFS('Plan (exemple)'!$B$10:$B$44,$A21,'Plan (exemple)'!$C$10:$C$44,"&lt;&gt;")</f>
        <v>10</v>
      </c>
      <c r="G21" s="34" t="n">
        <f aca="false">COUNTIFS('Plan (exemple)'!$B$10:$B$44,$A21,'Plan (exemple)'!$H$10:$H$44,"Fait")</f>
        <v>0</v>
      </c>
      <c r="H21" s="34" t="n">
        <f aca="false">COUNTIFS('Plan (exemple)'!$B$10:$B$44,$A21,'Plan (exemple)'!$H$10:$H$44,"En cours")</f>
        <v>3</v>
      </c>
      <c r="I21" s="34" t="n">
        <f aca="false">COUNTIFS('Plan (exemple)'!$B$10:$B$44,$A21,'Plan (exemple)'!$H$10:$H$44,"À faire")</f>
        <v>3</v>
      </c>
      <c r="J21" s="34" t="n">
        <f aca="false">COUNTIFS('Plan (exemple)'!$B$10:$B$44,$A21,'Plan (exemple)'!$H$10:$H$44,"Sans objet")</f>
        <v>4</v>
      </c>
      <c r="K21" s="34" t="n">
        <f aca="false">COUNTIFS('Plan (exemple)'!$B$10:$B$44,$A21,'Plan (exemple)'!$K$10:$K$44,"En retard")</f>
        <v>1</v>
      </c>
      <c r="L21" s="32" t="n">
        <f aca="false">IF(F21-J21=0,"",G21/(F21-J21))</f>
        <v>0</v>
      </c>
    </row>
    <row r="22" customFormat="false" ht="19.5" hidden="false" customHeight="true" outlineLevel="0" collapsed="false">
      <c r="A22" s="33" t="n">
        <v>4</v>
      </c>
      <c r="B22" s="33"/>
      <c r="C22" s="15" t="s">
        <v>46</v>
      </c>
      <c r="D22" s="14" t="n">
        <f aca="false">'Plan (exemple)'!$H$7</f>
        <v>46335</v>
      </c>
      <c r="E22" s="14" t="n">
        <f aca="false">'Plan (exemple)'!$I$7</f>
        <v>46341</v>
      </c>
      <c r="F22" s="34" t="n">
        <f aca="false">COUNTIFS('Plan (exemple)'!$B$10:$B$44,$A22,'Plan (exemple)'!$C$10:$C$44,"&lt;&gt;")</f>
        <v>5</v>
      </c>
      <c r="G22" s="34" t="n">
        <f aca="false">COUNTIFS('Plan (exemple)'!$B$10:$B$44,$A22,'Plan (exemple)'!$H$10:$H$44,"Fait")</f>
        <v>0</v>
      </c>
      <c r="H22" s="34" t="n">
        <f aca="false">COUNTIFS('Plan (exemple)'!$B$10:$B$44,$A22,'Plan (exemple)'!$H$10:$H$44,"En cours")</f>
        <v>0</v>
      </c>
      <c r="I22" s="34" t="n">
        <f aca="false">COUNTIFS('Plan (exemple)'!$B$10:$B$44,$A22,'Plan (exemple)'!$H$10:$H$44,"À faire")</f>
        <v>5</v>
      </c>
      <c r="J22" s="34" t="n">
        <f aca="false">COUNTIFS('Plan (exemple)'!$B$10:$B$44,$A22,'Plan (exemple)'!$H$10:$H$44,"Sans objet")</f>
        <v>0</v>
      </c>
      <c r="K22" s="34" t="n">
        <f aca="false">COUNTIFS('Plan (exemple)'!$B$10:$B$44,$A22,'Plan (exemple)'!$K$10:$K$44,"En retard")</f>
        <v>0</v>
      </c>
      <c r="L22" s="32" t="n">
        <f aca="false">IF(F22-J22=0,"",G22/(F22-J22))</f>
        <v>0</v>
      </c>
    </row>
    <row r="23" customFormat="false" ht="19.5" hidden="false" customHeight="true" outlineLevel="0" collapsed="false">
      <c r="A23" s="35" t="s">
        <v>194</v>
      </c>
      <c r="B23" s="35"/>
      <c r="C23" s="35"/>
      <c r="D23" s="35"/>
      <c r="E23" s="35"/>
      <c r="F23" s="36" t="n">
        <f aca="false">SUM(F19:F22)</f>
        <v>27</v>
      </c>
      <c r="G23" s="36" t="n">
        <f aca="false">SUM(G19:G22)</f>
        <v>10</v>
      </c>
      <c r="H23" s="36" t="n">
        <f aca="false">SUM(H19:H22)</f>
        <v>5</v>
      </c>
      <c r="I23" s="36" t="n">
        <f aca="false">SUM(I19:I22)</f>
        <v>8</v>
      </c>
      <c r="J23" s="36" t="n">
        <f aca="false">SUM(J19:J22)</f>
        <v>4</v>
      </c>
      <c r="K23" s="36" t="n">
        <f aca="false">SUM(K19:K22)</f>
        <v>3</v>
      </c>
      <c r="L23" s="37" t="n">
        <f aca="false">IF(F23-J23=0,"",G23/(F23-J23))</f>
        <v>0.434782608695652</v>
      </c>
    </row>
    <row r="25" customFormat="false" ht="19.5" hidden="false" customHeight="true" outlineLevel="0" collapsed="false">
      <c r="A25" s="38" t="s">
        <v>195</v>
      </c>
      <c r="B25" s="38"/>
      <c r="C25" s="38"/>
      <c r="D25" s="38"/>
      <c r="E25" s="38"/>
      <c r="F25" s="38"/>
      <c r="G25" s="38"/>
      <c r="H25" s="38"/>
      <c r="I25" s="38"/>
      <c r="J25" s="38"/>
      <c r="K25" s="38"/>
      <c r="L25" s="38"/>
    </row>
    <row r="41" customFormat="false" ht="19.5" hidden="false" customHeight="true" outlineLevel="0" collapsed="false">
      <c r="A41" s="29" t="s">
        <v>196</v>
      </c>
      <c r="B41" s="29"/>
      <c r="C41" s="29"/>
      <c r="D41" s="29"/>
      <c r="E41" s="29"/>
      <c r="F41" s="29"/>
      <c r="G41" s="29"/>
      <c r="H41" s="29"/>
      <c r="I41" s="29"/>
      <c r="J41" s="29"/>
      <c r="K41" s="29"/>
      <c r="L41" s="29"/>
    </row>
    <row r="42" customFormat="false" ht="30" hidden="false" customHeight="true" outlineLevel="0" collapsed="false">
      <c r="A42" s="11" t="s">
        <v>197</v>
      </c>
      <c r="B42" s="11" t="s">
        <v>47</v>
      </c>
      <c r="C42" s="11" t="s">
        <v>198</v>
      </c>
      <c r="D42" s="11" t="s">
        <v>199</v>
      </c>
      <c r="E42" s="11" t="s">
        <v>200</v>
      </c>
      <c r="F42" s="11" t="s">
        <v>179</v>
      </c>
      <c r="G42" s="11" t="s">
        <v>85</v>
      </c>
      <c r="H42" s="11" t="s">
        <v>132</v>
      </c>
      <c r="I42" s="11" t="s">
        <v>145</v>
      </c>
      <c r="J42" s="11" t="s">
        <v>192</v>
      </c>
      <c r="K42" s="11" t="s">
        <v>193</v>
      </c>
      <c r="L42" s="11" t="s">
        <v>189</v>
      </c>
    </row>
    <row r="43" customFormat="false" ht="27.75" hidden="false" customHeight="true" outlineLevel="0" collapsed="false">
      <c r="A43" s="20" t="n">
        <v>1</v>
      </c>
      <c r="B43" s="20" t="n">
        <v>1</v>
      </c>
      <c r="C43" s="39" t="s">
        <v>201</v>
      </c>
      <c r="D43" s="20" t="s">
        <v>202</v>
      </c>
      <c r="E43" s="34" t="n">
        <f aca="false">SUMPRODUCT(--ISNUMBER(SEARCH(","&amp;$B43&amp;",",","&amp;SUBSTITUTE('Plan (exemple)'!$D$10:$D$44," ","")&amp;",")))</f>
        <v>1</v>
      </c>
      <c r="F43" s="34" t="n">
        <f aca="false">SUMPRODUCT(ISNUMBER(SEARCH(","&amp;$B43&amp;",",","&amp;SUBSTITUTE('Plan (exemple)'!$D$10:$D$44," ","")&amp;","))*('Plan (exemple)'!$H$10:$H$44="Fait"))</f>
        <v>0</v>
      </c>
      <c r="G43" s="34" t="n">
        <f aca="false">SUMPRODUCT(ISNUMBER(SEARCH(","&amp;$B43&amp;",",","&amp;SUBSTITUTE('Plan (exemple)'!$D$10:$D$44," ","")&amp;","))*('Plan (exemple)'!$H$10:$H$44="En cours"))</f>
        <v>1</v>
      </c>
      <c r="H43" s="34" t="n">
        <f aca="false">SUMPRODUCT(ISNUMBER(SEARCH(","&amp;$B43&amp;",",","&amp;SUBSTITUTE('Plan (exemple)'!$D$10:$D$44," ","")&amp;","))*('Plan (exemple)'!$H$10:$H$44="À faire"))</f>
        <v>0</v>
      </c>
      <c r="I43" s="34" t="n">
        <f aca="false">SUMPRODUCT(ISNUMBER(SEARCH(","&amp;$B43&amp;",",","&amp;SUBSTITUTE('Plan (exemple)'!$D$10:$D$44," ","")&amp;","))*('Plan (exemple)'!$H$10:$H$44="Sans objet"))</f>
        <v>0</v>
      </c>
      <c r="J43" s="34" t="n">
        <f aca="false">SUMPRODUCT(ISNUMBER(SEARCH(","&amp;$B43&amp;",",","&amp;SUBSTITUTE('Plan (exemple)'!$D$10:$D$44," ","")&amp;","))*('Plan (exemple)'!$K$10:$K$44="En retard"))</f>
        <v>1</v>
      </c>
      <c r="K43" s="32" t="n">
        <f aca="false">IF(E43-I43=0,"",F43/(E43-I43))</f>
        <v>0</v>
      </c>
      <c r="L43" s="40" t="str">
        <f aca="false">IF(E43=0,IF(D43="Inchangé","","Aucune action : à planifier"),IF(J43&gt;0,"Action en retard",IF(AND(K43=1,E43&gt;I43),"Terminé","")))</f>
        <v>Action en retard</v>
      </c>
    </row>
    <row r="44" customFormat="false" ht="27.75" hidden="false" customHeight="true" outlineLevel="0" collapsed="false">
      <c r="A44" s="20" t="n">
        <v>1</v>
      </c>
      <c r="B44" s="20" t="n">
        <v>2</v>
      </c>
      <c r="C44" s="39" t="s">
        <v>203</v>
      </c>
      <c r="D44" s="20" t="s">
        <v>202</v>
      </c>
      <c r="E44" s="34" t="n">
        <f aca="false">SUMPRODUCT(--ISNUMBER(SEARCH(","&amp;$B44&amp;",",","&amp;SUBSTITUTE('Plan (exemple)'!$D$10:$D$44," ","")&amp;",")))</f>
        <v>1</v>
      </c>
      <c r="F44" s="34" t="n">
        <f aca="false">SUMPRODUCT(ISNUMBER(SEARCH(","&amp;$B44&amp;",",","&amp;SUBSTITUTE('Plan (exemple)'!$D$10:$D$44," ","")&amp;","))*('Plan (exemple)'!$H$10:$H$44="Fait"))</f>
        <v>0</v>
      </c>
      <c r="G44" s="34" t="n">
        <f aca="false">SUMPRODUCT(ISNUMBER(SEARCH(","&amp;$B44&amp;",",","&amp;SUBSTITUTE('Plan (exemple)'!$D$10:$D$44," ","")&amp;","))*('Plan (exemple)'!$H$10:$H$44="En cours"))</f>
        <v>1</v>
      </c>
      <c r="H44" s="34" t="n">
        <f aca="false">SUMPRODUCT(ISNUMBER(SEARCH(","&amp;$B44&amp;",",","&amp;SUBSTITUTE('Plan (exemple)'!$D$10:$D$44," ","")&amp;","))*('Plan (exemple)'!$H$10:$H$44="À faire"))</f>
        <v>0</v>
      </c>
      <c r="I44" s="34" t="n">
        <f aca="false">SUMPRODUCT(ISNUMBER(SEARCH(","&amp;$B44&amp;",",","&amp;SUBSTITUTE('Plan (exemple)'!$D$10:$D$44," ","")&amp;","))*('Plan (exemple)'!$H$10:$H$44="Sans objet"))</f>
        <v>0</v>
      </c>
      <c r="J44" s="34" t="n">
        <f aca="false">SUMPRODUCT(ISNUMBER(SEARCH(","&amp;$B44&amp;",",","&amp;SUBSTITUTE('Plan (exemple)'!$D$10:$D$44," ","")&amp;","))*('Plan (exemple)'!$K$10:$K$44="En retard"))</f>
        <v>1</v>
      </c>
      <c r="K44" s="32" t="n">
        <f aca="false">IF(E44-I44=0,"",F44/(E44-I44))</f>
        <v>0</v>
      </c>
      <c r="L44" s="40" t="str">
        <f aca="false">IF(E44=0,IF(D44="Inchangé","","Aucune action : à planifier"),IF(J44&gt;0,"Action en retard",IF(AND(K44=1,E44&gt;I44),"Terminé","")))</f>
        <v>Action en retard</v>
      </c>
    </row>
    <row r="45" customFormat="false" ht="27.75" hidden="false" customHeight="true" outlineLevel="0" collapsed="false">
      <c r="A45" s="20" t="n">
        <v>1</v>
      </c>
      <c r="B45" s="20" t="n">
        <v>3</v>
      </c>
      <c r="C45" s="39" t="s">
        <v>204</v>
      </c>
      <c r="D45" s="20" t="s">
        <v>202</v>
      </c>
      <c r="E45" s="34" t="n">
        <f aca="false">SUMPRODUCT(--ISNUMBER(SEARCH(","&amp;$B45&amp;",",","&amp;SUBSTITUTE('Plan (exemple)'!$D$10:$D$44," ","")&amp;",")))</f>
        <v>1</v>
      </c>
      <c r="F45" s="34" t="n">
        <f aca="false">SUMPRODUCT(ISNUMBER(SEARCH(","&amp;$B45&amp;",",","&amp;SUBSTITUTE('Plan (exemple)'!$D$10:$D$44," ","")&amp;","))*('Plan (exemple)'!$H$10:$H$44="Fait"))</f>
        <v>0</v>
      </c>
      <c r="G45" s="34" t="n">
        <f aca="false">SUMPRODUCT(ISNUMBER(SEARCH(","&amp;$B45&amp;",",","&amp;SUBSTITUTE('Plan (exemple)'!$D$10:$D$44," ","")&amp;","))*('Plan (exemple)'!$H$10:$H$44="En cours"))</f>
        <v>1</v>
      </c>
      <c r="H45" s="34" t="n">
        <f aca="false">SUMPRODUCT(ISNUMBER(SEARCH(","&amp;$B45&amp;",",","&amp;SUBSTITUTE('Plan (exemple)'!$D$10:$D$44," ","")&amp;","))*('Plan (exemple)'!$H$10:$H$44="À faire"))</f>
        <v>0</v>
      </c>
      <c r="I45" s="34" t="n">
        <f aca="false">SUMPRODUCT(ISNUMBER(SEARCH(","&amp;$B45&amp;",",","&amp;SUBSTITUTE('Plan (exemple)'!$D$10:$D$44," ","")&amp;","))*('Plan (exemple)'!$H$10:$H$44="Sans objet"))</f>
        <v>0</v>
      </c>
      <c r="J45" s="34" t="n">
        <f aca="false">SUMPRODUCT(ISNUMBER(SEARCH(","&amp;$B45&amp;",",","&amp;SUBSTITUTE('Plan (exemple)'!$D$10:$D$44," ","")&amp;","))*('Plan (exemple)'!$K$10:$K$44="En retard"))</f>
        <v>0</v>
      </c>
      <c r="K45" s="32" t="n">
        <f aca="false">IF(E45-I45=0,"",F45/(E45-I45))</f>
        <v>0</v>
      </c>
      <c r="L45" s="40" t="str">
        <f aca="false">IF(E45=0,IF(D45="Inchangé","","Aucune action : à planifier"),IF(J45&gt;0,"Action en retard",IF(AND(K45=1,E45&gt;I45),"Terminé","")))</f>
        <v/>
      </c>
    </row>
    <row r="46" customFormat="false" ht="27.75" hidden="false" customHeight="true" outlineLevel="0" collapsed="false">
      <c r="A46" s="41" t="n">
        <v>2</v>
      </c>
      <c r="B46" s="41" t="n">
        <v>4</v>
      </c>
      <c r="C46" s="42" t="s">
        <v>205</v>
      </c>
      <c r="D46" s="41" t="s">
        <v>206</v>
      </c>
      <c r="E46" s="43" t="n">
        <f aca="false">SUMPRODUCT(--ISNUMBER(SEARCH(","&amp;$B46&amp;",",","&amp;SUBSTITUTE('Plan (exemple)'!$D$10:$D$44," ","")&amp;",")))</f>
        <v>0</v>
      </c>
      <c r="F46" s="43" t="n">
        <f aca="false">SUMPRODUCT(ISNUMBER(SEARCH(","&amp;$B46&amp;",",","&amp;SUBSTITUTE('Plan (exemple)'!$D$10:$D$44," ","")&amp;","))*('Plan (exemple)'!$H$10:$H$44="Fait"))</f>
        <v>0</v>
      </c>
      <c r="G46" s="43" t="n">
        <f aca="false">SUMPRODUCT(ISNUMBER(SEARCH(","&amp;$B46&amp;",",","&amp;SUBSTITUTE('Plan (exemple)'!$D$10:$D$44," ","")&amp;","))*('Plan (exemple)'!$H$10:$H$44="En cours"))</f>
        <v>0</v>
      </c>
      <c r="H46" s="43" t="n">
        <f aca="false">SUMPRODUCT(ISNUMBER(SEARCH(","&amp;$B46&amp;",",","&amp;SUBSTITUTE('Plan (exemple)'!$D$10:$D$44," ","")&amp;","))*('Plan (exemple)'!$H$10:$H$44="À faire"))</f>
        <v>0</v>
      </c>
      <c r="I46" s="43" t="n">
        <f aca="false">SUMPRODUCT(ISNUMBER(SEARCH(","&amp;$B46&amp;",",","&amp;SUBSTITUTE('Plan (exemple)'!$D$10:$D$44," ","")&amp;","))*('Plan (exemple)'!$H$10:$H$44="Sans objet"))</f>
        <v>0</v>
      </c>
      <c r="J46" s="43" t="n">
        <f aca="false">SUMPRODUCT(ISNUMBER(SEARCH(","&amp;$B46&amp;",",","&amp;SUBSTITUTE('Plan (exemple)'!$D$10:$D$44," ","")&amp;","))*('Plan (exemple)'!$K$10:$K$44="En retard"))</f>
        <v>0</v>
      </c>
      <c r="K46" s="44" t="str">
        <f aca="false">IF(E46-I46=0,"",F46/(E46-I46))</f>
        <v/>
      </c>
      <c r="L46" s="45" t="str">
        <f aca="false">IF(E46=0,IF(D46="Inchangé","","Aucune action : à planifier"),IF(J46&gt;0,"Action en retard",IF(AND(K46=1,E46&gt;I46),"Terminé","")))</f>
        <v/>
      </c>
    </row>
    <row r="47" customFormat="false" ht="19.5" hidden="false" customHeight="true" outlineLevel="0" collapsed="false">
      <c r="A47" s="20" t="n">
        <v>2</v>
      </c>
      <c r="B47" s="20" t="n">
        <v>5</v>
      </c>
      <c r="C47" s="39" t="s">
        <v>207</v>
      </c>
      <c r="D47" s="20" t="s">
        <v>206</v>
      </c>
      <c r="E47" s="34" t="n">
        <f aca="false">SUMPRODUCT(--ISNUMBER(SEARCH(","&amp;$B47&amp;",",","&amp;SUBSTITUTE('Plan (exemple)'!$D$10:$D$44," ","")&amp;",")))</f>
        <v>0</v>
      </c>
      <c r="F47" s="34" t="n">
        <f aca="false">SUMPRODUCT(ISNUMBER(SEARCH(","&amp;$B47&amp;",",","&amp;SUBSTITUTE('Plan (exemple)'!$D$10:$D$44," ","")&amp;","))*('Plan (exemple)'!$H$10:$H$44="Fait"))</f>
        <v>0</v>
      </c>
      <c r="G47" s="34" t="n">
        <f aca="false">SUMPRODUCT(ISNUMBER(SEARCH(","&amp;$B47&amp;",",","&amp;SUBSTITUTE('Plan (exemple)'!$D$10:$D$44," ","")&amp;","))*('Plan (exemple)'!$H$10:$H$44="En cours"))</f>
        <v>0</v>
      </c>
      <c r="H47" s="34" t="n">
        <f aca="false">SUMPRODUCT(ISNUMBER(SEARCH(","&amp;$B47&amp;",",","&amp;SUBSTITUTE('Plan (exemple)'!$D$10:$D$44," ","")&amp;","))*('Plan (exemple)'!$H$10:$H$44="À faire"))</f>
        <v>0</v>
      </c>
      <c r="I47" s="34" t="n">
        <f aca="false">SUMPRODUCT(ISNUMBER(SEARCH(","&amp;$B47&amp;",",","&amp;SUBSTITUTE('Plan (exemple)'!$D$10:$D$44," ","")&amp;","))*('Plan (exemple)'!$H$10:$H$44="Sans objet"))</f>
        <v>0</v>
      </c>
      <c r="J47" s="34" t="n">
        <f aca="false">SUMPRODUCT(ISNUMBER(SEARCH(","&amp;$B47&amp;",",","&amp;SUBSTITUTE('Plan (exemple)'!$D$10:$D$44," ","")&amp;","))*('Plan (exemple)'!$K$10:$K$44="En retard"))</f>
        <v>0</v>
      </c>
      <c r="K47" s="32" t="str">
        <f aca="false">IF(E47-I47=0,"",F47/(E47-I47))</f>
        <v/>
      </c>
      <c r="L47" s="40" t="str">
        <f aca="false">IF(E47=0,IF(D47="Inchangé","","Aucune action : à planifier"),IF(J47&gt;0,"Action en retard",IF(AND(K47=1,E47&gt;I47),"Terminé","")))</f>
        <v/>
      </c>
    </row>
    <row r="48" customFormat="false" ht="27.75" hidden="false" customHeight="true" outlineLevel="0" collapsed="false">
      <c r="A48" s="20" t="n">
        <v>2</v>
      </c>
      <c r="B48" s="20" t="n">
        <v>6</v>
      </c>
      <c r="C48" s="39" t="s">
        <v>208</v>
      </c>
      <c r="D48" s="20" t="s">
        <v>206</v>
      </c>
      <c r="E48" s="34" t="n">
        <f aca="false">SUMPRODUCT(--ISNUMBER(SEARCH(","&amp;$B48&amp;",",","&amp;SUBSTITUTE('Plan (exemple)'!$D$10:$D$44," ","")&amp;",")))</f>
        <v>0</v>
      </c>
      <c r="F48" s="34" t="n">
        <f aca="false">SUMPRODUCT(ISNUMBER(SEARCH(","&amp;$B48&amp;",",","&amp;SUBSTITUTE('Plan (exemple)'!$D$10:$D$44," ","")&amp;","))*('Plan (exemple)'!$H$10:$H$44="Fait"))</f>
        <v>0</v>
      </c>
      <c r="G48" s="34" t="n">
        <f aca="false">SUMPRODUCT(ISNUMBER(SEARCH(","&amp;$B48&amp;",",","&amp;SUBSTITUTE('Plan (exemple)'!$D$10:$D$44," ","")&amp;","))*('Plan (exemple)'!$H$10:$H$44="En cours"))</f>
        <v>0</v>
      </c>
      <c r="H48" s="34" t="n">
        <f aca="false">SUMPRODUCT(ISNUMBER(SEARCH(","&amp;$B48&amp;",",","&amp;SUBSTITUTE('Plan (exemple)'!$D$10:$D$44," ","")&amp;","))*('Plan (exemple)'!$H$10:$H$44="À faire"))</f>
        <v>0</v>
      </c>
      <c r="I48" s="34" t="n">
        <f aca="false">SUMPRODUCT(ISNUMBER(SEARCH(","&amp;$B48&amp;",",","&amp;SUBSTITUTE('Plan (exemple)'!$D$10:$D$44," ","")&amp;","))*('Plan (exemple)'!$H$10:$H$44="Sans objet"))</f>
        <v>0</v>
      </c>
      <c r="J48" s="34" t="n">
        <f aca="false">SUMPRODUCT(ISNUMBER(SEARCH(","&amp;$B48&amp;",",","&amp;SUBSTITUTE('Plan (exemple)'!$D$10:$D$44," ","")&amp;","))*('Plan (exemple)'!$K$10:$K$44="En retard"))</f>
        <v>0</v>
      </c>
      <c r="K48" s="32" t="str">
        <f aca="false">IF(E48-I48=0,"",F48/(E48-I48))</f>
        <v/>
      </c>
      <c r="L48" s="40" t="str">
        <f aca="false">IF(E48=0,IF(D48="Inchangé","","Aucune action : à planifier"),IF(J48&gt;0,"Action en retard",IF(AND(K48=1,E48&gt;I48),"Terminé","")))</f>
        <v/>
      </c>
    </row>
    <row r="49" customFormat="false" ht="27.75" hidden="false" customHeight="true" outlineLevel="0" collapsed="false">
      <c r="A49" s="20" t="n">
        <v>2</v>
      </c>
      <c r="B49" s="20" t="n">
        <v>7</v>
      </c>
      <c r="C49" s="39" t="s">
        <v>209</v>
      </c>
      <c r="D49" s="20" t="s">
        <v>202</v>
      </c>
      <c r="E49" s="34" t="n">
        <f aca="false">SUMPRODUCT(--ISNUMBER(SEARCH(","&amp;$B49&amp;",",","&amp;SUBSTITUTE('Plan (exemple)'!$D$10:$D$44," ","")&amp;",")))</f>
        <v>1</v>
      </c>
      <c r="F49" s="34" t="n">
        <f aca="false">SUMPRODUCT(ISNUMBER(SEARCH(","&amp;$B49&amp;",",","&amp;SUBSTITUTE('Plan (exemple)'!$D$10:$D$44," ","")&amp;","))*('Plan (exemple)'!$H$10:$H$44="Fait"))</f>
        <v>0</v>
      </c>
      <c r="G49" s="34" t="n">
        <f aca="false">SUMPRODUCT(ISNUMBER(SEARCH(","&amp;$B49&amp;",",","&amp;SUBSTITUTE('Plan (exemple)'!$D$10:$D$44," ","")&amp;","))*('Plan (exemple)'!$H$10:$H$44="En cours"))</f>
        <v>1</v>
      </c>
      <c r="H49" s="34" t="n">
        <f aca="false">SUMPRODUCT(ISNUMBER(SEARCH(","&amp;$B49&amp;",",","&amp;SUBSTITUTE('Plan (exemple)'!$D$10:$D$44," ","")&amp;","))*('Plan (exemple)'!$H$10:$H$44="À faire"))</f>
        <v>0</v>
      </c>
      <c r="I49" s="34" t="n">
        <f aca="false">SUMPRODUCT(ISNUMBER(SEARCH(","&amp;$B49&amp;",",","&amp;SUBSTITUTE('Plan (exemple)'!$D$10:$D$44," ","")&amp;","))*('Plan (exemple)'!$H$10:$H$44="Sans objet"))</f>
        <v>0</v>
      </c>
      <c r="J49" s="34" t="n">
        <f aca="false">SUMPRODUCT(ISNUMBER(SEARCH(","&amp;$B49&amp;",",","&amp;SUBSTITUTE('Plan (exemple)'!$D$10:$D$44," ","")&amp;","))*('Plan (exemple)'!$K$10:$K$44="En retard"))</f>
        <v>0</v>
      </c>
      <c r="K49" s="32" t="n">
        <f aca="false">IF(E49-I49=0,"",F49/(E49-I49))</f>
        <v>0</v>
      </c>
      <c r="L49" s="40" t="str">
        <f aca="false">IF(E49=0,IF(D49="Inchangé","","Aucune action : à planifier"),IF(J49&gt;0,"Action en retard",IF(AND(K49=1,E49&gt;I49),"Terminé","")))</f>
        <v/>
      </c>
    </row>
    <row r="50" customFormat="false" ht="27.75" hidden="false" customHeight="true" outlineLevel="0" collapsed="false">
      <c r="A50" s="20" t="n">
        <v>2</v>
      </c>
      <c r="B50" s="20" t="n">
        <v>8</v>
      </c>
      <c r="C50" s="39" t="s">
        <v>210</v>
      </c>
      <c r="D50" s="20" t="s">
        <v>206</v>
      </c>
      <c r="E50" s="34" t="n">
        <f aca="false">SUMPRODUCT(--ISNUMBER(SEARCH(","&amp;$B50&amp;",",","&amp;SUBSTITUTE('Plan (exemple)'!$D$10:$D$44," ","")&amp;",")))</f>
        <v>0</v>
      </c>
      <c r="F50" s="34" t="n">
        <f aca="false">SUMPRODUCT(ISNUMBER(SEARCH(","&amp;$B50&amp;",",","&amp;SUBSTITUTE('Plan (exemple)'!$D$10:$D$44," ","")&amp;","))*('Plan (exemple)'!$H$10:$H$44="Fait"))</f>
        <v>0</v>
      </c>
      <c r="G50" s="34" t="n">
        <f aca="false">SUMPRODUCT(ISNUMBER(SEARCH(","&amp;$B50&amp;",",","&amp;SUBSTITUTE('Plan (exemple)'!$D$10:$D$44," ","")&amp;","))*('Plan (exemple)'!$H$10:$H$44="En cours"))</f>
        <v>0</v>
      </c>
      <c r="H50" s="34" t="n">
        <f aca="false">SUMPRODUCT(ISNUMBER(SEARCH(","&amp;$B50&amp;",",","&amp;SUBSTITUTE('Plan (exemple)'!$D$10:$D$44," ","")&amp;","))*('Plan (exemple)'!$H$10:$H$44="À faire"))</f>
        <v>0</v>
      </c>
      <c r="I50" s="34" t="n">
        <f aca="false">SUMPRODUCT(ISNUMBER(SEARCH(","&amp;$B50&amp;",",","&amp;SUBSTITUTE('Plan (exemple)'!$D$10:$D$44," ","")&amp;","))*('Plan (exemple)'!$H$10:$H$44="Sans objet"))</f>
        <v>0</v>
      </c>
      <c r="J50" s="34" t="n">
        <f aca="false">SUMPRODUCT(ISNUMBER(SEARCH(","&amp;$B50&amp;",",","&amp;SUBSTITUTE('Plan (exemple)'!$D$10:$D$44," ","")&amp;","))*('Plan (exemple)'!$K$10:$K$44="En retard"))</f>
        <v>0</v>
      </c>
      <c r="K50" s="32" t="str">
        <f aca="false">IF(E50-I50=0,"",F50/(E50-I50))</f>
        <v/>
      </c>
      <c r="L50" s="40" t="str">
        <f aca="false">IF(E50=0,IF(D50="Inchangé","","Aucune action : à planifier"),IF(J50&gt;0,"Action en retard",IF(AND(K50=1,E50&gt;I50),"Terminé","")))</f>
        <v/>
      </c>
    </row>
    <row r="51" customFormat="false" ht="27.75" hidden="false" customHeight="true" outlineLevel="0" collapsed="false">
      <c r="A51" s="41" t="n">
        <v>3</v>
      </c>
      <c r="B51" s="41" t="n">
        <v>9</v>
      </c>
      <c r="C51" s="42" t="s">
        <v>211</v>
      </c>
      <c r="D51" s="41" t="s">
        <v>206</v>
      </c>
      <c r="E51" s="43" t="n">
        <f aca="false">SUMPRODUCT(--ISNUMBER(SEARCH(","&amp;$B51&amp;",",","&amp;SUBSTITUTE('Plan (exemple)'!$D$10:$D$44," ","")&amp;",")))</f>
        <v>0</v>
      </c>
      <c r="F51" s="43" t="n">
        <f aca="false">SUMPRODUCT(ISNUMBER(SEARCH(","&amp;$B51&amp;",",","&amp;SUBSTITUTE('Plan (exemple)'!$D$10:$D$44," ","")&amp;","))*('Plan (exemple)'!$H$10:$H$44="Fait"))</f>
        <v>0</v>
      </c>
      <c r="G51" s="43" t="n">
        <f aca="false">SUMPRODUCT(ISNUMBER(SEARCH(","&amp;$B51&amp;",",","&amp;SUBSTITUTE('Plan (exemple)'!$D$10:$D$44," ","")&amp;","))*('Plan (exemple)'!$H$10:$H$44="En cours"))</f>
        <v>0</v>
      </c>
      <c r="H51" s="43" t="n">
        <f aca="false">SUMPRODUCT(ISNUMBER(SEARCH(","&amp;$B51&amp;",",","&amp;SUBSTITUTE('Plan (exemple)'!$D$10:$D$44," ","")&amp;","))*('Plan (exemple)'!$H$10:$H$44="À faire"))</f>
        <v>0</v>
      </c>
      <c r="I51" s="43" t="n">
        <f aca="false">SUMPRODUCT(ISNUMBER(SEARCH(","&amp;$B51&amp;",",","&amp;SUBSTITUTE('Plan (exemple)'!$D$10:$D$44," ","")&amp;","))*('Plan (exemple)'!$H$10:$H$44="Sans objet"))</f>
        <v>0</v>
      </c>
      <c r="J51" s="43" t="n">
        <f aca="false">SUMPRODUCT(ISNUMBER(SEARCH(","&amp;$B51&amp;",",","&amp;SUBSTITUTE('Plan (exemple)'!$D$10:$D$44," ","")&amp;","))*('Plan (exemple)'!$K$10:$K$44="En retard"))</f>
        <v>0</v>
      </c>
      <c r="K51" s="44" t="str">
        <f aca="false">IF(E51-I51=0,"",F51/(E51-I51))</f>
        <v/>
      </c>
      <c r="L51" s="45" t="str">
        <f aca="false">IF(E51=0,IF(D51="Inchangé","","Aucune action : à planifier"),IF(J51&gt;0,"Action en retard",IF(AND(K51=1,E51&gt;I51),"Terminé","")))</f>
        <v/>
      </c>
    </row>
    <row r="52" customFormat="false" ht="27.75" hidden="false" customHeight="true" outlineLevel="0" collapsed="false">
      <c r="A52" s="20" t="n">
        <v>3</v>
      </c>
      <c r="B52" s="20" t="n">
        <v>10</v>
      </c>
      <c r="C52" s="39" t="s">
        <v>212</v>
      </c>
      <c r="D52" s="20" t="s">
        <v>206</v>
      </c>
      <c r="E52" s="34" t="n">
        <f aca="false">SUMPRODUCT(--ISNUMBER(SEARCH(","&amp;$B52&amp;",",","&amp;SUBSTITUTE('Plan (exemple)'!$D$10:$D$44," ","")&amp;",")))</f>
        <v>0</v>
      </c>
      <c r="F52" s="34" t="n">
        <f aca="false">SUMPRODUCT(ISNUMBER(SEARCH(","&amp;$B52&amp;",",","&amp;SUBSTITUTE('Plan (exemple)'!$D$10:$D$44," ","")&amp;","))*('Plan (exemple)'!$H$10:$H$44="Fait"))</f>
        <v>0</v>
      </c>
      <c r="G52" s="34" t="n">
        <f aca="false">SUMPRODUCT(ISNUMBER(SEARCH(","&amp;$B52&amp;",",","&amp;SUBSTITUTE('Plan (exemple)'!$D$10:$D$44," ","")&amp;","))*('Plan (exemple)'!$H$10:$H$44="En cours"))</f>
        <v>0</v>
      </c>
      <c r="H52" s="34" t="n">
        <f aca="false">SUMPRODUCT(ISNUMBER(SEARCH(","&amp;$B52&amp;",",","&amp;SUBSTITUTE('Plan (exemple)'!$D$10:$D$44," ","")&amp;","))*('Plan (exemple)'!$H$10:$H$44="À faire"))</f>
        <v>0</v>
      </c>
      <c r="I52" s="34" t="n">
        <f aca="false">SUMPRODUCT(ISNUMBER(SEARCH(","&amp;$B52&amp;",",","&amp;SUBSTITUTE('Plan (exemple)'!$D$10:$D$44," ","")&amp;","))*('Plan (exemple)'!$H$10:$H$44="Sans objet"))</f>
        <v>0</v>
      </c>
      <c r="J52" s="34" t="n">
        <f aca="false">SUMPRODUCT(ISNUMBER(SEARCH(","&amp;$B52&amp;",",","&amp;SUBSTITUTE('Plan (exemple)'!$D$10:$D$44," ","")&amp;","))*('Plan (exemple)'!$K$10:$K$44="En retard"))</f>
        <v>0</v>
      </c>
      <c r="K52" s="32" t="str">
        <f aca="false">IF(E52-I52=0,"",F52/(E52-I52))</f>
        <v/>
      </c>
      <c r="L52" s="40" t="str">
        <f aca="false">IF(E52=0,IF(D52="Inchangé","","Aucune action : à planifier"),IF(J52&gt;0,"Action en retard",IF(AND(K52=1,E52&gt;I52),"Terminé","")))</f>
        <v/>
      </c>
    </row>
    <row r="53" customFormat="false" ht="27.75" hidden="false" customHeight="true" outlineLevel="0" collapsed="false">
      <c r="A53" s="20" t="n">
        <v>3</v>
      </c>
      <c r="B53" s="20" t="n">
        <v>11</v>
      </c>
      <c r="C53" s="39" t="s">
        <v>213</v>
      </c>
      <c r="D53" s="20" t="s">
        <v>206</v>
      </c>
      <c r="E53" s="34" t="n">
        <f aca="false">SUMPRODUCT(--ISNUMBER(SEARCH(","&amp;$B53&amp;",",","&amp;SUBSTITUTE('Plan (exemple)'!$D$10:$D$44," ","")&amp;",")))</f>
        <v>0</v>
      </c>
      <c r="F53" s="34" t="n">
        <f aca="false">SUMPRODUCT(ISNUMBER(SEARCH(","&amp;$B53&amp;",",","&amp;SUBSTITUTE('Plan (exemple)'!$D$10:$D$44," ","")&amp;","))*('Plan (exemple)'!$H$10:$H$44="Fait"))</f>
        <v>0</v>
      </c>
      <c r="G53" s="34" t="n">
        <f aca="false">SUMPRODUCT(ISNUMBER(SEARCH(","&amp;$B53&amp;",",","&amp;SUBSTITUTE('Plan (exemple)'!$D$10:$D$44," ","")&amp;","))*('Plan (exemple)'!$H$10:$H$44="En cours"))</f>
        <v>0</v>
      </c>
      <c r="H53" s="34" t="n">
        <f aca="false">SUMPRODUCT(ISNUMBER(SEARCH(","&amp;$B53&amp;",",","&amp;SUBSTITUTE('Plan (exemple)'!$D$10:$D$44," ","")&amp;","))*('Plan (exemple)'!$H$10:$H$44="À faire"))</f>
        <v>0</v>
      </c>
      <c r="I53" s="34" t="n">
        <f aca="false">SUMPRODUCT(ISNUMBER(SEARCH(","&amp;$B53&amp;",",","&amp;SUBSTITUTE('Plan (exemple)'!$D$10:$D$44," ","")&amp;","))*('Plan (exemple)'!$H$10:$H$44="Sans objet"))</f>
        <v>0</v>
      </c>
      <c r="J53" s="34" t="n">
        <f aca="false">SUMPRODUCT(ISNUMBER(SEARCH(","&amp;$B53&amp;",",","&amp;SUBSTITUTE('Plan (exemple)'!$D$10:$D$44," ","")&amp;","))*('Plan (exemple)'!$K$10:$K$44="En retard"))</f>
        <v>0</v>
      </c>
      <c r="K53" s="32" t="str">
        <f aca="false">IF(E53-I53=0,"",F53/(E53-I53))</f>
        <v/>
      </c>
      <c r="L53" s="40" t="str">
        <f aca="false">IF(E53=0,IF(D53="Inchangé","","Aucune action : à planifier"),IF(J53&gt;0,"Action en retard",IF(AND(K53=1,E53&gt;I53),"Terminé","")))</f>
        <v/>
      </c>
    </row>
    <row r="54" customFormat="false" ht="27.75" hidden="false" customHeight="true" outlineLevel="0" collapsed="false">
      <c r="A54" s="20" t="n">
        <v>3</v>
      </c>
      <c r="B54" s="20" t="n">
        <v>12</v>
      </c>
      <c r="C54" s="39" t="s">
        <v>214</v>
      </c>
      <c r="D54" s="20" t="s">
        <v>202</v>
      </c>
      <c r="E54" s="34" t="n">
        <f aca="false">SUMPRODUCT(--ISNUMBER(SEARCH(","&amp;$B54&amp;",",","&amp;SUBSTITUTE('Plan (exemple)'!$D$10:$D$44," ","")&amp;",")))</f>
        <v>2</v>
      </c>
      <c r="F54" s="34" t="n">
        <f aca="false">SUMPRODUCT(ISNUMBER(SEARCH(","&amp;$B54&amp;",",","&amp;SUBSTITUTE('Plan (exemple)'!$D$10:$D$44," ","")&amp;","))*('Plan (exemple)'!$H$10:$H$44="Fait"))</f>
        <v>1</v>
      </c>
      <c r="G54" s="34" t="n">
        <f aca="false">SUMPRODUCT(ISNUMBER(SEARCH(","&amp;$B54&amp;",",","&amp;SUBSTITUTE('Plan (exemple)'!$D$10:$D$44," ","")&amp;","))*('Plan (exemple)'!$H$10:$H$44="En cours"))</f>
        <v>0</v>
      </c>
      <c r="H54" s="34" t="n">
        <f aca="false">SUMPRODUCT(ISNUMBER(SEARCH(","&amp;$B54&amp;",",","&amp;SUBSTITUTE('Plan (exemple)'!$D$10:$D$44," ","")&amp;","))*('Plan (exemple)'!$H$10:$H$44="À faire"))</f>
        <v>1</v>
      </c>
      <c r="I54" s="34" t="n">
        <f aca="false">SUMPRODUCT(ISNUMBER(SEARCH(","&amp;$B54&amp;",",","&amp;SUBSTITUTE('Plan (exemple)'!$D$10:$D$44," ","")&amp;","))*('Plan (exemple)'!$H$10:$H$44="Sans objet"))</f>
        <v>0</v>
      </c>
      <c r="J54" s="34" t="n">
        <f aca="false">SUMPRODUCT(ISNUMBER(SEARCH(","&amp;$B54&amp;",",","&amp;SUBSTITUTE('Plan (exemple)'!$D$10:$D$44," ","")&amp;","))*('Plan (exemple)'!$K$10:$K$44="En retard"))</f>
        <v>1</v>
      </c>
      <c r="K54" s="32" t="n">
        <f aca="false">IF(E54-I54=0,"",F54/(E54-I54))</f>
        <v>0.5</v>
      </c>
      <c r="L54" s="40" t="str">
        <f aca="false">IF(E54=0,IF(D54="Inchangé","","Aucune action : à planifier"),IF(J54&gt;0,"Action en retard",IF(AND(K54=1,E54&gt;I54),"Terminé","")))</f>
        <v>Action en retard</v>
      </c>
    </row>
    <row r="55" customFormat="false" ht="27.75" hidden="false" customHeight="true" outlineLevel="0" collapsed="false">
      <c r="A55" s="20" t="n">
        <v>3</v>
      </c>
      <c r="B55" s="20" t="n">
        <v>13</v>
      </c>
      <c r="C55" s="39" t="s">
        <v>215</v>
      </c>
      <c r="D55" s="20" t="s">
        <v>206</v>
      </c>
      <c r="E55" s="34" t="n">
        <f aca="false">SUMPRODUCT(--ISNUMBER(SEARCH(","&amp;$B55&amp;",",","&amp;SUBSTITUTE('Plan (exemple)'!$D$10:$D$44," ","")&amp;",")))</f>
        <v>0</v>
      </c>
      <c r="F55" s="34" t="n">
        <f aca="false">SUMPRODUCT(ISNUMBER(SEARCH(","&amp;$B55&amp;",",","&amp;SUBSTITUTE('Plan (exemple)'!$D$10:$D$44," ","")&amp;","))*('Plan (exemple)'!$H$10:$H$44="Fait"))</f>
        <v>0</v>
      </c>
      <c r="G55" s="34" t="n">
        <f aca="false">SUMPRODUCT(ISNUMBER(SEARCH(","&amp;$B55&amp;",",","&amp;SUBSTITUTE('Plan (exemple)'!$D$10:$D$44," ","")&amp;","))*('Plan (exemple)'!$H$10:$H$44="En cours"))</f>
        <v>0</v>
      </c>
      <c r="H55" s="34" t="n">
        <f aca="false">SUMPRODUCT(ISNUMBER(SEARCH(","&amp;$B55&amp;",",","&amp;SUBSTITUTE('Plan (exemple)'!$D$10:$D$44," ","")&amp;","))*('Plan (exemple)'!$H$10:$H$44="À faire"))</f>
        <v>0</v>
      </c>
      <c r="I55" s="34" t="n">
        <f aca="false">SUMPRODUCT(ISNUMBER(SEARCH(","&amp;$B55&amp;",",","&amp;SUBSTITUTE('Plan (exemple)'!$D$10:$D$44," ","")&amp;","))*('Plan (exemple)'!$H$10:$H$44="Sans objet"))</f>
        <v>0</v>
      </c>
      <c r="J55" s="34" t="n">
        <f aca="false">SUMPRODUCT(ISNUMBER(SEARCH(","&amp;$B55&amp;",",","&amp;SUBSTITUTE('Plan (exemple)'!$D$10:$D$44," ","")&amp;","))*('Plan (exemple)'!$K$10:$K$44="En retard"))</f>
        <v>0</v>
      </c>
      <c r="K55" s="32" t="str">
        <f aca="false">IF(E55-I55=0,"",F55/(E55-I55))</f>
        <v/>
      </c>
      <c r="L55" s="40" t="str">
        <f aca="false">IF(E55=0,IF(D55="Inchangé","","Aucune action : à planifier"),IF(J55&gt;0,"Action en retard",IF(AND(K55=1,E55&gt;I55),"Terminé","")))</f>
        <v/>
      </c>
    </row>
    <row r="56" customFormat="false" ht="27.75" hidden="false" customHeight="true" outlineLevel="0" collapsed="false">
      <c r="A56" s="20" t="n">
        <v>3</v>
      </c>
      <c r="B56" s="20" t="n">
        <v>14</v>
      </c>
      <c r="C56" s="39" t="s">
        <v>216</v>
      </c>
      <c r="D56" s="20" t="s">
        <v>202</v>
      </c>
      <c r="E56" s="34" t="n">
        <f aca="false">SUMPRODUCT(--ISNUMBER(SEARCH(","&amp;$B56&amp;",",","&amp;SUBSTITUTE('Plan (exemple)'!$D$10:$D$44," ","")&amp;",")))</f>
        <v>1</v>
      </c>
      <c r="F56" s="34" t="n">
        <f aca="false">SUMPRODUCT(ISNUMBER(SEARCH(","&amp;$B56&amp;",",","&amp;SUBSTITUTE('Plan (exemple)'!$D$10:$D$44," ","")&amp;","))*('Plan (exemple)'!$H$10:$H$44="Fait"))</f>
        <v>0</v>
      </c>
      <c r="G56" s="34" t="n">
        <f aca="false">SUMPRODUCT(ISNUMBER(SEARCH(","&amp;$B56&amp;",",","&amp;SUBSTITUTE('Plan (exemple)'!$D$10:$D$44," ","")&amp;","))*('Plan (exemple)'!$H$10:$H$44="En cours"))</f>
        <v>0</v>
      </c>
      <c r="H56" s="34" t="n">
        <f aca="false">SUMPRODUCT(ISNUMBER(SEARCH(","&amp;$B56&amp;",",","&amp;SUBSTITUTE('Plan (exemple)'!$D$10:$D$44," ","")&amp;","))*('Plan (exemple)'!$H$10:$H$44="À faire"))</f>
        <v>0</v>
      </c>
      <c r="I56" s="34" t="n">
        <f aca="false">SUMPRODUCT(ISNUMBER(SEARCH(","&amp;$B56&amp;",",","&amp;SUBSTITUTE('Plan (exemple)'!$D$10:$D$44," ","")&amp;","))*('Plan (exemple)'!$H$10:$H$44="Sans objet"))</f>
        <v>1</v>
      </c>
      <c r="J56" s="34" t="n">
        <f aca="false">SUMPRODUCT(ISNUMBER(SEARCH(","&amp;$B56&amp;",",","&amp;SUBSTITUTE('Plan (exemple)'!$D$10:$D$44," ","")&amp;","))*('Plan (exemple)'!$K$10:$K$44="En retard"))</f>
        <v>0</v>
      </c>
      <c r="K56" s="32" t="str">
        <f aca="false">IF(E56-I56=0,"",F56/(E56-I56))</f>
        <v/>
      </c>
      <c r="L56" s="40" t="str">
        <f aca="false">IF(E56=0,IF(D56="Inchangé","","Aucune action : à planifier"),IF(J56&gt;0,"Action en retard",IF(AND(K56=1,E56&gt;I56),"Terminé","")))</f>
        <v/>
      </c>
    </row>
    <row r="57" customFormat="false" ht="27.75" hidden="false" customHeight="true" outlineLevel="0" collapsed="false">
      <c r="A57" s="20" t="n">
        <v>3</v>
      </c>
      <c r="B57" s="20" t="n">
        <v>15</v>
      </c>
      <c r="C57" s="39" t="s">
        <v>217</v>
      </c>
      <c r="D57" s="20" t="s">
        <v>202</v>
      </c>
      <c r="E57" s="34" t="n">
        <f aca="false">SUMPRODUCT(--ISNUMBER(SEARCH(","&amp;$B57&amp;",",","&amp;SUBSTITUTE('Plan (exemple)'!$D$10:$D$44," ","")&amp;",")))</f>
        <v>1</v>
      </c>
      <c r="F57" s="34" t="n">
        <f aca="false">SUMPRODUCT(ISNUMBER(SEARCH(","&amp;$B57&amp;",",","&amp;SUBSTITUTE('Plan (exemple)'!$D$10:$D$44," ","")&amp;","))*('Plan (exemple)'!$H$10:$H$44="Fait"))</f>
        <v>0</v>
      </c>
      <c r="G57" s="34" t="n">
        <f aca="false">SUMPRODUCT(ISNUMBER(SEARCH(","&amp;$B57&amp;",",","&amp;SUBSTITUTE('Plan (exemple)'!$D$10:$D$44," ","")&amp;","))*('Plan (exemple)'!$H$10:$H$44="En cours"))</f>
        <v>0</v>
      </c>
      <c r="H57" s="34" t="n">
        <f aca="false">SUMPRODUCT(ISNUMBER(SEARCH(","&amp;$B57&amp;",",","&amp;SUBSTITUTE('Plan (exemple)'!$D$10:$D$44," ","")&amp;","))*('Plan (exemple)'!$H$10:$H$44="À faire"))</f>
        <v>0</v>
      </c>
      <c r="I57" s="34" t="n">
        <f aca="false">SUMPRODUCT(ISNUMBER(SEARCH(","&amp;$B57&amp;",",","&amp;SUBSTITUTE('Plan (exemple)'!$D$10:$D$44," ","")&amp;","))*('Plan (exemple)'!$H$10:$H$44="Sans objet"))</f>
        <v>1</v>
      </c>
      <c r="J57" s="34" t="n">
        <f aca="false">SUMPRODUCT(ISNUMBER(SEARCH(","&amp;$B57&amp;",",","&amp;SUBSTITUTE('Plan (exemple)'!$D$10:$D$44," ","")&amp;","))*('Plan (exemple)'!$K$10:$K$44="En retard"))</f>
        <v>0</v>
      </c>
      <c r="K57" s="32" t="str">
        <f aca="false">IF(E57-I57=0,"",F57/(E57-I57))</f>
        <v/>
      </c>
      <c r="L57" s="40" t="str">
        <f aca="false">IF(E57=0,IF(D57="Inchangé","","Aucune action : à planifier"),IF(J57&gt;0,"Action en retard",IF(AND(K57=1,E57&gt;I57),"Terminé","")))</f>
        <v/>
      </c>
    </row>
    <row r="58" customFormat="false" ht="27.75" hidden="false" customHeight="true" outlineLevel="0" collapsed="false">
      <c r="A58" s="20" t="n">
        <v>3</v>
      </c>
      <c r="B58" s="20" t="n">
        <v>16</v>
      </c>
      <c r="C58" s="39" t="s">
        <v>218</v>
      </c>
      <c r="D58" s="20" t="s">
        <v>206</v>
      </c>
      <c r="E58" s="34" t="n">
        <f aca="false">SUMPRODUCT(--ISNUMBER(SEARCH(","&amp;$B58&amp;",",","&amp;SUBSTITUTE('Plan (exemple)'!$D$10:$D$44," ","")&amp;",")))</f>
        <v>0</v>
      </c>
      <c r="F58" s="34" t="n">
        <f aca="false">SUMPRODUCT(ISNUMBER(SEARCH(","&amp;$B58&amp;",",","&amp;SUBSTITUTE('Plan (exemple)'!$D$10:$D$44," ","")&amp;","))*('Plan (exemple)'!$H$10:$H$44="Fait"))</f>
        <v>0</v>
      </c>
      <c r="G58" s="34" t="n">
        <f aca="false">SUMPRODUCT(ISNUMBER(SEARCH(","&amp;$B58&amp;",",","&amp;SUBSTITUTE('Plan (exemple)'!$D$10:$D$44," ","")&amp;","))*('Plan (exemple)'!$H$10:$H$44="En cours"))</f>
        <v>0</v>
      </c>
      <c r="H58" s="34" t="n">
        <f aca="false">SUMPRODUCT(ISNUMBER(SEARCH(","&amp;$B58&amp;",",","&amp;SUBSTITUTE('Plan (exemple)'!$D$10:$D$44," ","")&amp;","))*('Plan (exemple)'!$H$10:$H$44="À faire"))</f>
        <v>0</v>
      </c>
      <c r="I58" s="34" t="n">
        <f aca="false">SUMPRODUCT(ISNUMBER(SEARCH(","&amp;$B58&amp;",",","&amp;SUBSTITUTE('Plan (exemple)'!$D$10:$D$44," ","")&amp;","))*('Plan (exemple)'!$H$10:$H$44="Sans objet"))</f>
        <v>0</v>
      </c>
      <c r="J58" s="34" t="n">
        <f aca="false">SUMPRODUCT(ISNUMBER(SEARCH(","&amp;$B58&amp;",",","&amp;SUBSTITUTE('Plan (exemple)'!$D$10:$D$44," ","")&amp;","))*('Plan (exemple)'!$K$10:$K$44="En retard"))</f>
        <v>0</v>
      </c>
      <c r="K58" s="32" t="str">
        <f aca="false">IF(E58-I58=0,"",F58/(E58-I58))</f>
        <v/>
      </c>
      <c r="L58" s="40" t="str">
        <f aca="false">IF(E58=0,IF(D58="Inchangé","","Aucune action : à planifier"),IF(J58&gt;0,"Action en retard",IF(AND(K58=1,E58&gt;I58),"Terminé","")))</f>
        <v/>
      </c>
    </row>
    <row r="59" customFormat="false" ht="27.75" hidden="false" customHeight="true" outlineLevel="0" collapsed="false">
      <c r="A59" s="41" t="n">
        <v>4</v>
      </c>
      <c r="B59" s="41" t="n">
        <v>17</v>
      </c>
      <c r="C59" s="42" t="s">
        <v>219</v>
      </c>
      <c r="D59" s="41" t="s">
        <v>206</v>
      </c>
      <c r="E59" s="43" t="n">
        <f aca="false">SUMPRODUCT(--ISNUMBER(SEARCH(","&amp;$B59&amp;",",","&amp;SUBSTITUTE('Plan (exemple)'!$D$10:$D$44," ","")&amp;",")))</f>
        <v>0</v>
      </c>
      <c r="F59" s="43" t="n">
        <f aca="false">SUMPRODUCT(ISNUMBER(SEARCH(","&amp;$B59&amp;",",","&amp;SUBSTITUTE('Plan (exemple)'!$D$10:$D$44," ","")&amp;","))*('Plan (exemple)'!$H$10:$H$44="Fait"))</f>
        <v>0</v>
      </c>
      <c r="G59" s="43" t="n">
        <f aca="false">SUMPRODUCT(ISNUMBER(SEARCH(","&amp;$B59&amp;",",","&amp;SUBSTITUTE('Plan (exemple)'!$D$10:$D$44," ","")&amp;","))*('Plan (exemple)'!$H$10:$H$44="En cours"))</f>
        <v>0</v>
      </c>
      <c r="H59" s="43" t="n">
        <f aca="false">SUMPRODUCT(ISNUMBER(SEARCH(","&amp;$B59&amp;",",","&amp;SUBSTITUTE('Plan (exemple)'!$D$10:$D$44," ","")&amp;","))*('Plan (exemple)'!$H$10:$H$44="À faire"))</f>
        <v>0</v>
      </c>
      <c r="I59" s="43" t="n">
        <f aca="false">SUMPRODUCT(ISNUMBER(SEARCH(","&amp;$B59&amp;",",","&amp;SUBSTITUTE('Plan (exemple)'!$D$10:$D$44," ","")&amp;","))*('Plan (exemple)'!$H$10:$H$44="Sans objet"))</f>
        <v>0</v>
      </c>
      <c r="J59" s="43" t="n">
        <f aca="false">SUMPRODUCT(ISNUMBER(SEARCH(","&amp;$B59&amp;",",","&amp;SUBSTITUTE('Plan (exemple)'!$D$10:$D$44," ","")&amp;","))*('Plan (exemple)'!$K$10:$K$44="En retard"))</f>
        <v>0</v>
      </c>
      <c r="K59" s="44" t="str">
        <f aca="false">IF(E59-I59=0,"",F59/(E59-I59))</f>
        <v/>
      </c>
      <c r="L59" s="45" t="str">
        <f aca="false">IF(E59=0,IF(D59="Inchangé","","Aucune action : à planifier"),IF(J59&gt;0,"Action en retard",IF(AND(K59=1,E59&gt;I59),"Terminé","")))</f>
        <v/>
      </c>
    </row>
    <row r="60" customFormat="false" ht="27.75" hidden="false" customHeight="true" outlineLevel="0" collapsed="false">
      <c r="A60" s="20" t="n">
        <v>4</v>
      </c>
      <c r="B60" s="20" t="n">
        <v>18</v>
      </c>
      <c r="C60" s="39" t="s">
        <v>220</v>
      </c>
      <c r="D60" s="20" t="s">
        <v>206</v>
      </c>
      <c r="E60" s="34" t="n">
        <f aca="false">SUMPRODUCT(--ISNUMBER(SEARCH(","&amp;$B60&amp;",",","&amp;SUBSTITUTE('Plan (exemple)'!$D$10:$D$44," ","")&amp;",")))</f>
        <v>0</v>
      </c>
      <c r="F60" s="34" t="n">
        <f aca="false">SUMPRODUCT(ISNUMBER(SEARCH(","&amp;$B60&amp;",",","&amp;SUBSTITUTE('Plan (exemple)'!$D$10:$D$44," ","")&amp;","))*('Plan (exemple)'!$H$10:$H$44="Fait"))</f>
        <v>0</v>
      </c>
      <c r="G60" s="34" t="n">
        <f aca="false">SUMPRODUCT(ISNUMBER(SEARCH(","&amp;$B60&amp;",",","&amp;SUBSTITUTE('Plan (exemple)'!$D$10:$D$44," ","")&amp;","))*('Plan (exemple)'!$H$10:$H$44="En cours"))</f>
        <v>0</v>
      </c>
      <c r="H60" s="34" t="n">
        <f aca="false">SUMPRODUCT(ISNUMBER(SEARCH(","&amp;$B60&amp;",",","&amp;SUBSTITUTE('Plan (exemple)'!$D$10:$D$44," ","")&amp;","))*('Plan (exemple)'!$H$10:$H$44="À faire"))</f>
        <v>0</v>
      </c>
      <c r="I60" s="34" t="n">
        <f aca="false">SUMPRODUCT(ISNUMBER(SEARCH(","&amp;$B60&amp;",",","&amp;SUBSTITUTE('Plan (exemple)'!$D$10:$D$44," ","")&amp;","))*('Plan (exemple)'!$H$10:$H$44="Sans objet"))</f>
        <v>0</v>
      </c>
      <c r="J60" s="34" t="n">
        <f aca="false">SUMPRODUCT(ISNUMBER(SEARCH(","&amp;$B60&amp;",",","&amp;SUBSTITUTE('Plan (exemple)'!$D$10:$D$44," ","")&amp;","))*('Plan (exemple)'!$K$10:$K$44="En retard"))</f>
        <v>0</v>
      </c>
      <c r="K60" s="32" t="str">
        <f aca="false">IF(E60-I60=0,"",F60/(E60-I60))</f>
        <v/>
      </c>
      <c r="L60" s="40" t="str">
        <f aca="false">IF(E60=0,IF(D60="Inchangé","","Aucune action : à planifier"),IF(J60&gt;0,"Action en retard",IF(AND(K60=1,E60&gt;I60),"Terminé","")))</f>
        <v/>
      </c>
    </row>
    <row r="61" customFormat="false" ht="27.75" hidden="false" customHeight="true" outlineLevel="0" collapsed="false">
      <c r="A61" s="20" t="n">
        <v>4</v>
      </c>
      <c r="B61" s="20" t="n">
        <v>19</v>
      </c>
      <c r="C61" s="39" t="s">
        <v>221</v>
      </c>
      <c r="D61" s="20" t="s">
        <v>202</v>
      </c>
      <c r="E61" s="34" t="n">
        <f aca="false">SUMPRODUCT(--ISNUMBER(SEARCH(","&amp;$B61&amp;",",","&amp;SUBSTITUTE('Plan (exemple)'!$D$10:$D$44," ","")&amp;",")))</f>
        <v>2</v>
      </c>
      <c r="F61" s="34" t="n">
        <f aca="false">SUMPRODUCT(ISNUMBER(SEARCH(","&amp;$B61&amp;",",","&amp;SUBSTITUTE('Plan (exemple)'!$D$10:$D$44," ","")&amp;","))*('Plan (exemple)'!$H$10:$H$44="Fait"))</f>
        <v>1</v>
      </c>
      <c r="G61" s="34" t="n">
        <f aca="false">SUMPRODUCT(ISNUMBER(SEARCH(","&amp;$B61&amp;",",","&amp;SUBSTITUTE('Plan (exemple)'!$D$10:$D$44," ","")&amp;","))*('Plan (exemple)'!$H$10:$H$44="En cours"))</f>
        <v>1</v>
      </c>
      <c r="H61" s="34" t="n">
        <f aca="false">SUMPRODUCT(ISNUMBER(SEARCH(","&amp;$B61&amp;",",","&amp;SUBSTITUTE('Plan (exemple)'!$D$10:$D$44," ","")&amp;","))*('Plan (exemple)'!$H$10:$H$44="À faire"))</f>
        <v>0</v>
      </c>
      <c r="I61" s="34" t="n">
        <f aca="false">SUMPRODUCT(ISNUMBER(SEARCH(","&amp;$B61&amp;",",","&amp;SUBSTITUTE('Plan (exemple)'!$D$10:$D$44," ","")&amp;","))*('Plan (exemple)'!$H$10:$H$44="Sans objet"))</f>
        <v>0</v>
      </c>
      <c r="J61" s="34" t="n">
        <f aca="false">SUMPRODUCT(ISNUMBER(SEARCH(","&amp;$B61&amp;",",","&amp;SUBSTITUTE('Plan (exemple)'!$D$10:$D$44," ","")&amp;","))*('Plan (exemple)'!$K$10:$K$44="En retard"))</f>
        <v>0</v>
      </c>
      <c r="K61" s="32" t="n">
        <f aca="false">IF(E61-I61=0,"",F61/(E61-I61))</f>
        <v>0.5</v>
      </c>
      <c r="L61" s="40" t="str">
        <f aca="false">IF(E61=0,IF(D61="Inchangé","","Aucune action : à planifier"),IF(J61&gt;0,"Action en retard",IF(AND(K61=1,E61&gt;I61),"Terminé","")))</f>
        <v/>
      </c>
    </row>
    <row r="62" customFormat="false" ht="27.75" hidden="false" customHeight="true" outlineLevel="0" collapsed="false">
      <c r="A62" s="20" t="n">
        <v>4</v>
      </c>
      <c r="B62" s="20" t="n">
        <v>20</v>
      </c>
      <c r="C62" s="39" t="s">
        <v>222</v>
      </c>
      <c r="D62" s="20" t="s">
        <v>202</v>
      </c>
      <c r="E62" s="34" t="n">
        <f aca="false">SUMPRODUCT(--ISNUMBER(SEARCH(","&amp;$B62&amp;",",","&amp;SUBSTITUTE('Plan (exemple)'!$D$10:$D$44," ","")&amp;",")))</f>
        <v>1</v>
      </c>
      <c r="F62" s="34" t="n">
        <f aca="false">SUMPRODUCT(ISNUMBER(SEARCH(","&amp;$B62&amp;",",","&amp;SUBSTITUTE('Plan (exemple)'!$D$10:$D$44," ","")&amp;","))*('Plan (exemple)'!$H$10:$H$44="Fait"))</f>
        <v>0</v>
      </c>
      <c r="G62" s="34" t="n">
        <f aca="false">SUMPRODUCT(ISNUMBER(SEARCH(","&amp;$B62&amp;",",","&amp;SUBSTITUTE('Plan (exemple)'!$D$10:$D$44," ","")&amp;","))*('Plan (exemple)'!$H$10:$H$44="En cours"))</f>
        <v>0</v>
      </c>
      <c r="H62" s="34" t="n">
        <f aca="false">SUMPRODUCT(ISNUMBER(SEARCH(","&amp;$B62&amp;",",","&amp;SUBSTITUTE('Plan (exemple)'!$D$10:$D$44," ","")&amp;","))*('Plan (exemple)'!$H$10:$H$44="À faire"))</f>
        <v>0</v>
      </c>
      <c r="I62" s="34" t="n">
        <f aca="false">SUMPRODUCT(ISNUMBER(SEARCH(","&amp;$B62&amp;",",","&amp;SUBSTITUTE('Plan (exemple)'!$D$10:$D$44," ","")&amp;","))*('Plan (exemple)'!$H$10:$H$44="Sans objet"))</f>
        <v>1</v>
      </c>
      <c r="J62" s="34" t="n">
        <f aca="false">SUMPRODUCT(ISNUMBER(SEARCH(","&amp;$B62&amp;",",","&amp;SUBSTITUTE('Plan (exemple)'!$D$10:$D$44," ","")&amp;","))*('Plan (exemple)'!$K$10:$K$44="En retard"))</f>
        <v>0</v>
      </c>
      <c r="K62" s="32" t="str">
        <f aca="false">IF(E62-I62=0,"",F62/(E62-I62))</f>
        <v/>
      </c>
      <c r="L62" s="40" t="str">
        <f aca="false">IF(E62=0,IF(D62="Inchangé","","Aucune action : à planifier"),IF(J62&gt;0,"Action en retard",IF(AND(K62=1,E62&gt;I62),"Terminé","")))</f>
        <v/>
      </c>
    </row>
    <row r="63" customFormat="false" ht="27.75" hidden="false" customHeight="true" outlineLevel="0" collapsed="false">
      <c r="A63" s="41" t="n">
        <v>5</v>
      </c>
      <c r="B63" s="41" t="n">
        <v>21</v>
      </c>
      <c r="C63" s="42" t="s">
        <v>223</v>
      </c>
      <c r="D63" s="41" t="s">
        <v>206</v>
      </c>
      <c r="E63" s="43" t="n">
        <f aca="false">SUMPRODUCT(--ISNUMBER(SEARCH(","&amp;$B63&amp;",",","&amp;SUBSTITUTE('Plan (exemple)'!$D$10:$D$44," ","")&amp;",")))</f>
        <v>0</v>
      </c>
      <c r="F63" s="43" t="n">
        <f aca="false">SUMPRODUCT(ISNUMBER(SEARCH(","&amp;$B63&amp;",",","&amp;SUBSTITUTE('Plan (exemple)'!$D$10:$D$44," ","")&amp;","))*('Plan (exemple)'!$H$10:$H$44="Fait"))</f>
        <v>0</v>
      </c>
      <c r="G63" s="43" t="n">
        <f aca="false">SUMPRODUCT(ISNUMBER(SEARCH(","&amp;$B63&amp;",",","&amp;SUBSTITUTE('Plan (exemple)'!$D$10:$D$44," ","")&amp;","))*('Plan (exemple)'!$H$10:$H$44="En cours"))</f>
        <v>0</v>
      </c>
      <c r="H63" s="43" t="n">
        <f aca="false">SUMPRODUCT(ISNUMBER(SEARCH(","&amp;$B63&amp;",",","&amp;SUBSTITUTE('Plan (exemple)'!$D$10:$D$44," ","")&amp;","))*('Plan (exemple)'!$H$10:$H$44="À faire"))</f>
        <v>0</v>
      </c>
      <c r="I63" s="43" t="n">
        <f aca="false">SUMPRODUCT(ISNUMBER(SEARCH(","&amp;$B63&amp;",",","&amp;SUBSTITUTE('Plan (exemple)'!$D$10:$D$44," ","")&amp;","))*('Plan (exemple)'!$H$10:$H$44="Sans objet"))</f>
        <v>0</v>
      </c>
      <c r="J63" s="43" t="n">
        <f aca="false">SUMPRODUCT(ISNUMBER(SEARCH(","&amp;$B63&amp;",",","&amp;SUBSTITUTE('Plan (exemple)'!$D$10:$D$44," ","")&amp;","))*('Plan (exemple)'!$K$10:$K$44="En retard"))</f>
        <v>0</v>
      </c>
      <c r="K63" s="44" t="str">
        <f aca="false">IF(E63-I63=0,"",F63/(E63-I63))</f>
        <v/>
      </c>
      <c r="L63" s="45" t="str">
        <f aca="false">IF(E63=0,IF(D63="Inchangé","","Aucune action : à planifier"),IF(J63&gt;0,"Action en retard",IF(AND(K63=1,E63&gt;I63),"Terminé","")))</f>
        <v/>
      </c>
    </row>
    <row r="64" customFormat="false" ht="27.75" hidden="false" customHeight="true" outlineLevel="0" collapsed="false">
      <c r="A64" s="20" t="n">
        <v>5</v>
      </c>
      <c r="B64" s="20" t="n">
        <v>22</v>
      </c>
      <c r="C64" s="39" t="s">
        <v>224</v>
      </c>
      <c r="D64" s="20" t="s">
        <v>206</v>
      </c>
      <c r="E64" s="34" t="n">
        <f aca="false">SUMPRODUCT(--ISNUMBER(SEARCH(","&amp;$B64&amp;",",","&amp;SUBSTITUTE('Plan (exemple)'!$D$10:$D$44," ","")&amp;",")))</f>
        <v>0</v>
      </c>
      <c r="F64" s="34" t="n">
        <f aca="false">SUMPRODUCT(ISNUMBER(SEARCH(","&amp;$B64&amp;",",","&amp;SUBSTITUTE('Plan (exemple)'!$D$10:$D$44," ","")&amp;","))*('Plan (exemple)'!$H$10:$H$44="Fait"))</f>
        <v>0</v>
      </c>
      <c r="G64" s="34" t="n">
        <f aca="false">SUMPRODUCT(ISNUMBER(SEARCH(","&amp;$B64&amp;",",","&amp;SUBSTITUTE('Plan (exemple)'!$D$10:$D$44," ","")&amp;","))*('Plan (exemple)'!$H$10:$H$44="En cours"))</f>
        <v>0</v>
      </c>
      <c r="H64" s="34" t="n">
        <f aca="false">SUMPRODUCT(ISNUMBER(SEARCH(","&amp;$B64&amp;",",","&amp;SUBSTITUTE('Plan (exemple)'!$D$10:$D$44," ","")&amp;","))*('Plan (exemple)'!$H$10:$H$44="À faire"))</f>
        <v>0</v>
      </c>
      <c r="I64" s="34" t="n">
        <f aca="false">SUMPRODUCT(ISNUMBER(SEARCH(","&amp;$B64&amp;",",","&amp;SUBSTITUTE('Plan (exemple)'!$D$10:$D$44," ","")&amp;","))*('Plan (exemple)'!$H$10:$H$44="Sans objet"))</f>
        <v>0</v>
      </c>
      <c r="J64" s="34" t="n">
        <f aca="false">SUMPRODUCT(ISNUMBER(SEARCH(","&amp;$B64&amp;",",","&amp;SUBSTITUTE('Plan (exemple)'!$D$10:$D$44," ","")&amp;","))*('Plan (exemple)'!$K$10:$K$44="En retard"))</f>
        <v>0</v>
      </c>
      <c r="K64" s="32" t="str">
        <f aca="false">IF(E64-I64=0,"",F64/(E64-I64))</f>
        <v/>
      </c>
      <c r="L64" s="40" t="str">
        <f aca="false">IF(E64=0,IF(D64="Inchangé","","Aucune action : à planifier"),IF(J64&gt;0,"Action en retard",IF(AND(K64=1,E64&gt;I64),"Terminé","")))</f>
        <v/>
      </c>
    </row>
    <row r="65" customFormat="false" ht="19.5" hidden="false" customHeight="true" outlineLevel="0" collapsed="false">
      <c r="A65" s="41" t="n">
        <v>6</v>
      </c>
      <c r="B65" s="41" t="n">
        <v>23</v>
      </c>
      <c r="C65" s="42" t="s">
        <v>225</v>
      </c>
      <c r="D65" s="41" t="s">
        <v>206</v>
      </c>
      <c r="E65" s="43" t="n">
        <f aca="false">SUMPRODUCT(--ISNUMBER(SEARCH(","&amp;$B65&amp;",",","&amp;SUBSTITUTE('Plan (exemple)'!$D$10:$D$44," ","")&amp;",")))</f>
        <v>1</v>
      </c>
      <c r="F65" s="43" t="n">
        <f aca="false">SUMPRODUCT(ISNUMBER(SEARCH(","&amp;$B65&amp;",",","&amp;SUBSTITUTE('Plan (exemple)'!$D$10:$D$44," ","")&amp;","))*('Plan (exemple)'!$H$10:$H$44="Fait"))</f>
        <v>1</v>
      </c>
      <c r="G65" s="43" t="n">
        <f aca="false">SUMPRODUCT(ISNUMBER(SEARCH(","&amp;$B65&amp;",",","&amp;SUBSTITUTE('Plan (exemple)'!$D$10:$D$44," ","")&amp;","))*('Plan (exemple)'!$H$10:$H$44="En cours"))</f>
        <v>0</v>
      </c>
      <c r="H65" s="43" t="n">
        <f aca="false">SUMPRODUCT(ISNUMBER(SEARCH(","&amp;$B65&amp;",",","&amp;SUBSTITUTE('Plan (exemple)'!$D$10:$D$44," ","")&amp;","))*('Plan (exemple)'!$H$10:$H$44="À faire"))</f>
        <v>0</v>
      </c>
      <c r="I65" s="43" t="n">
        <f aca="false">SUMPRODUCT(ISNUMBER(SEARCH(","&amp;$B65&amp;",",","&amp;SUBSTITUTE('Plan (exemple)'!$D$10:$D$44," ","")&amp;","))*('Plan (exemple)'!$H$10:$H$44="Sans objet"))</f>
        <v>0</v>
      </c>
      <c r="J65" s="43" t="n">
        <f aca="false">SUMPRODUCT(ISNUMBER(SEARCH(","&amp;$B65&amp;",",","&amp;SUBSTITUTE('Plan (exemple)'!$D$10:$D$44," ","")&amp;","))*('Plan (exemple)'!$K$10:$K$44="En retard"))</f>
        <v>0</v>
      </c>
      <c r="K65" s="44" t="n">
        <f aca="false">IF(E65-I65=0,"",F65/(E65-I65))</f>
        <v>1</v>
      </c>
      <c r="L65" s="45" t="str">
        <f aca="false">IF(E65=0,IF(D65="Inchangé","","Aucune action : à planifier"),IF(J65&gt;0,"Action en retard",IF(AND(K65=1,E65&gt;I65),"Terminé","")))</f>
        <v>Terminé</v>
      </c>
    </row>
    <row r="66" customFormat="false" ht="27.75" hidden="false" customHeight="true" outlineLevel="0" collapsed="false">
      <c r="A66" s="20" t="n">
        <v>6</v>
      </c>
      <c r="B66" s="20" t="n">
        <v>24</v>
      </c>
      <c r="C66" s="39" t="s">
        <v>226</v>
      </c>
      <c r="D66" s="20" t="s">
        <v>206</v>
      </c>
      <c r="E66" s="34" t="n">
        <f aca="false">SUMPRODUCT(--ISNUMBER(SEARCH(","&amp;$B66&amp;",",","&amp;SUBSTITUTE('Plan (exemple)'!$D$10:$D$44," ","")&amp;",")))</f>
        <v>0</v>
      </c>
      <c r="F66" s="34" t="n">
        <f aca="false">SUMPRODUCT(ISNUMBER(SEARCH(","&amp;$B66&amp;",",","&amp;SUBSTITUTE('Plan (exemple)'!$D$10:$D$44," ","")&amp;","))*('Plan (exemple)'!$H$10:$H$44="Fait"))</f>
        <v>0</v>
      </c>
      <c r="G66" s="34" t="n">
        <f aca="false">SUMPRODUCT(ISNUMBER(SEARCH(","&amp;$B66&amp;",",","&amp;SUBSTITUTE('Plan (exemple)'!$D$10:$D$44," ","")&amp;","))*('Plan (exemple)'!$H$10:$H$44="En cours"))</f>
        <v>0</v>
      </c>
      <c r="H66" s="34" t="n">
        <f aca="false">SUMPRODUCT(ISNUMBER(SEARCH(","&amp;$B66&amp;",",","&amp;SUBSTITUTE('Plan (exemple)'!$D$10:$D$44," ","")&amp;","))*('Plan (exemple)'!$H$10:$H$44="À faire"))</f>
        <v>0</v>
      </c>
      <c r="I66" s="34" t="n">
        <f aca="false">SUMPRODUCT(ISNUMBER(SEARCH(","&amp;$B66&amp;",",","&amp;SUBSTITUTE('Plan (exemple)'!$D$10:$D$44," ","")&amp;","))*('Plan (exemple)'!$H$10:$H$44="Sans objet"))</f>
        <v>0</v>
      </c>
      <c r="J66" s="34" t="n">
        <f aca="false">SUMPRODUCT(ISNUMBER(SEARCH(","&amp;$B66&amp;",",","&amp;SUBSTITUTE('Plan (exemple)'!$D$10:$D$44," ","")&amp;","))*('Plan (exemple)'!$K$10:$K$44="En retard"))</f>
        <v>0</v>
      </c>
      <c r="K66" s="32" t="str">
        <f aca="false">IF(E66-I66=0,"",F66/(E66-I66))</f>
        <v/>
      </c>
      <c r="L66" s="40" t="str">
        <f aca="false">IF(E66=0,IF(D66="Inchangé","","Aucune action : à planifier"),IF(J66&gt;0,"Action en retard",IF(AND(K66=1,E66&gt;I66),"Terminé","")))</f>
        <v/>
      </c>
    </row>
    <row r="67" customFormat="false" ht="27.75" hidden="false" customHeight="true" outlineLevel="0" collapsed="false">
      <c r="A67" s="20" t="n">
        <v>6</v>
      </c>
      <c r="B67" s="20" t="n">
        <v>25</v>
      </c>
      <c r="C67" s="39" t="s">
        <v>227</v>
      </c>
      <c r="D67" s="20" t="s">
        <v>206</v>
      </c>
      <c r="E67" s="34" t="n">
        <f aca="false">SUMPRODUCT(--ISNUMBER(SEARCH(","&amp;$B67&amp;",",","&amp;SUBSTITUTE('Plan (exemple)'!$D$10:$D$44," ","")&amp;",")))</f>
        <v>0</v>
      </c>
      <c r="F67" s="34" t="n">
        <f aca="false">SUMPRODUCT(ISNUMBER(SEARCH(","&amp;$B67&amp;",",","&amp;SUBSTITUTE('Plan (exemple)'!$D$10:$D$44," ","")&amp;","))*('Plan (exemple)'!$H$10:$H$44="Fait"))</f>
        <v>0</v>
      </c>
      <c r="G67" s="34" t="n">
        <f aca="false">SUMPRODUCT(ISNUMBER(SEARCH(","&amp;$B67&amp;",",","&amp;SUBSTITUTE('Plan (exemple)'!$D$10:$D$44," ","")&amp;","))*('Plan (exemple)'!$H$10:$H$44="En cours"))</f>
        <v>0</v>
      </c>
      <c r="H67" s="34" t="n">
        <f aca="false">SUMPRODUCT(ISNUMBER(SEARCH(","&amp;$B67&amp;",",","&amp;SUBSTITUTE('Plan (exemple)'!$D$10:$D$44," ","")&amp;","))*('Plan (exemple)'!$H$10:$H$44="À faire"))</f>
        <v>0</v>
      </c>
      <c r="I67" s="34" t="n">
        <f aca="false">SUMPRODUCT(ISNUMBER(SEARCH(","&amp;$B67&amp;",",","&amp;SUBSTITUTE('Plan (exemple)'!$D$10:$D$44," ","")&amp;","))*('Plan (exemple)'!$H$10:$H$44="Sans objet"))</f>
        <v>0</v>
      </c>
      <c r="J67" s="34" t="n">
        <f aca="false">SUMPRODUCT(ISNUMBER(SEARCH(","&amp;$B67&amp;",",","&amp;SUBSTITUTE('Plan (exemple)'!$D$10:$D$44," ","")&amp;","))*('Plan (exemple)'!$K$10:$K$44="En retard"))</f>
        <v>0</v>
      </c>
      <c r="K67" s="32" t="str">
        <f aca="false">IF(E67-I67=0,"",F67/(E67-I67))</f>
        <v/>
      </c>
      <c r="L67" s="40" t="str">
        <f aca="false">IF(E67=0,IF(D67="Inchangé","","Aucune action : à planifier"),IF(J67&gt;0,"Action en retard",IF(AND(K67=1,E67&gt;I67),"Terminé","")))</f>
        <v/>
      </c>
    </row>
    <row r="68" customFormat="false" ht="27.75" hidden="false" customHeight="true" outlineLevel="0" collapsed="false">
      <c r="A68" s="20" t="n">
        <v>6</v>
      </c>
      <c r="B68" s="20" t="n">
        <v>26</v>
      </c>
      <c r="C68" s="39" t="s">
        <v>228</v>
      </c>
      <c r="D68" s="20" t="s">
        <v>206</v>
      </c>
      <c r="E68" s="34" t="n">
        <f aca="false">SUMPRODUCT(--ISNUMBER(SEARCH(","&amp;$B68&amp;",",","&amp;SUBSTITUTE('Plan (exemple)'!$D$10:$D$44," ","")&amp;",")))</f>
        <v>0</v>
      </c>
      <c r="F68" s="34" t="n">
        <f aca="false">SUMPRODUCT(ISNUMBER(SEARCH(","&amp;$B68&amp;",",","&amp;SUBSTITUTE('Plan (exemple)'!$D$10:$D$44," ","")&amp;","))*('Plan (exemple)'!$H$10:$H$44="Fait"))</f>
        <v>0</v>
      </c>
      <c r="G68" s="34" t="n">
        <f aca="false">SUMPRODUCT(ISNUMBER(SEARCH(","&amp;$B68&amp;",",","&amp;SUBSTITUTE('Plan (exemple)'!$D$10:$D$44," ","")&amp;","))*('Plan (exemple)'!$H$10:$H$44="En cours"))</f>
        <v>0</v>
      </c>
      <c r="H68" s="34" t="n">
        <f aca="false">SUMPRODUCT(ISNUMBER(SEARCH(","&amp;$B68&amp;",",","&amp;SUBSTITUTE('Plan (exemple)'!$D$10:$D$44," ","")&amp;","))*('Plan (exemple)'!$H$10:$H$44="À faire"))</f>
        <v>0</v>
      </c>
      <c r="I68" s="34" t="n">
        <f aca="false">SUMPRODUCT(ISNUMBER(SEARCH(","&amp;$B68&amp;",",","&amp;SUBSTITUTE('Plan (exemple)'!$D$10:$D$44," ","")&amp;","))*('Plan (exemple)'!$H$10:$H$44="Sans objet"))</f>
        <v>0</v>
      </c>
      <c r="J68" s="34" t="n">
        <f aca="false">SUMPRODUCT(ISNUMBER(SEARCH(","&amp;$B68&amp;",",","&amp;SUBSTITUTE('Plan (exemple)'!$D$10:$D$44," ","")&amp;","))*('Plan (exemple)'!$K$10:$K$44="En retard"))</f>
        <v>0</v>
      </c>
      <c r="K68" s="32" t="str">
        <f aca="false">IF(E68-I68=0,"",F68/(E68-I68))</f>
        <v/>
      </c>
      <c r="L68" s="40" t="str">
        <f aca="false">IF(E68=0,IF(D68="Inchangé","","Aucune action : à planifier"),IF(J68&gt;0,"Action en retard",IF(AND(K68=1,E68&gt;I68),"Terminé","")))</f>
        <v/>
      </c>
    </row>
    <row r="69" customFormat="false" ht="27.75" hidden="false" customHeight="true" outlineLevel="0" collapsed="false">
      <c r="A69" s="20" t="n">
        <v>6</v>
      </c>
      <c r="B69" s="20" t="n">
        <v>27</v>
      </c>
      <c r="C69" s="39" t="s">
        <v>229</v>
      </c>
      <c r="D69" s="20" t="s">
        <v>202</v>
      </c>
      <c r="E69" s="34" t="n">
        <f aca="false">SUMPRODUCT(--ISNUMBER(SEARCH(","&amp;$B69&amp;",",","&amp;SUBSTITUTE('Plan (exemple)'!$D$10:$D$44," ","")&amp;",")))</f>
        <v>2</v>
      </c>
      <c r="F69" s="34" t="n">
        <f aca="false">SUMPRODUCT(ISNUMBER(SEARCH(","&amp;$B69&amp;",",","&amp;SUBSTITUTE('Plan (exemple)'!$D$10:$D$44," ","")&amp;","))*('Plan (exemple)'!$H$10:$H$44="Fait"))</f>
        <v>1</v>
      </c>
      <c r="G69" s="34" t="n">
        <f aca="false">SUMPRODUCT(ISNUMBER(SEARCH(","&amp;$B69&amp;",",","&amp;SUBSTITUTE('Plan (exemple)'!$D$10:$D$44," ","")&amp;","))*('Plan (exemple)'!$H$10:$H$44="En cours"))</f>
        <v>1</v>
      </c>
      <c r="H69" s="34" t="n">
        <f aca="false">SUMPRODUCT(ISNUMBER(SEARCH(","&amp;$B69&amp;",",","&amp;SUBSTITUTE('Plan (exemple)'!$D$10:$D$44," ","")&amp;","))*('Plan (exemple)'!$H$10:$H$44="À faire"))</f>
        <v>0</v>
      </c>
      <c r="I69" s="34" t="n">
        <f aca="false">SUMPRODUCT(ISNUMBER(SEARCH(","&amp;$B69&amp;",",","&amp;SUBSTITUTE('Plan (exemple)'!$D$10:$D$44," ","")&amp;","))*('Plan (exemple)'!$H$10:$H$44="Sans objet"))</f>
        <v>0</v>
      </c>
      <c r="J69" s="34" t="n">
        <f aca="false">SUMPRODUCT(ISNUMBER(SEARCH(","&amp;$B69&amp;",",","&amp;SUBSTITUTE('Plan (exemple)'!$D$10:$D$44," ","")&amp;","))*('Plan (exemple)'!$K$10:$K$44="En retard"))</f>
        <v>0</v>
      </c>
      <c r="K69" s="32" t="n">
        <f aca="false">IF(E69-I69=0,"",F69/(E69-I69))</f>
        <v>0.5</v>
      </c>
      <c r="L69" s="40" t="str">
        <f aca="false">IF(E69=0,IF(D69="Inchangé","","Aucune action : à planifier"),IF(J69&gt;0,"Action en retard",IF(AND(K69=1,E69&gt;I69),"Terminé","")))</f>
        <v/>
      </c>
    </row>
    <row r="70" customFormat="false" ht="27.75" hidden="false" customHeight="true" outlineLevel="0" collapsed="false">
      <c r="A70" s="20" t="n">
        <v>6</v>
      </c>
      <c r="B70" s="20" t="n">
        <v>28</v>
      </c>
      <c r="C70" s="39" t="s">
        <v>230</v>
      </c>
      <c r="D70" s="20" t="s">
        <v>206</v>
      </c>
      <c r="E70" s="34" t="n">
        <f aca="false">SUMPRODUCT(--ISNUMBER(SEARCH(","&amp;$B70&amp;",",","&amp;SUBSTITUTE('Plan (exemple)'!$D$10:$D$44," ","")&amp;",")))</f>
        <v>0</v>
      </c>
      <c r="F70" s="34" t="n">
        <f aca="false">SUMPRODUCT(ISNUMBER(SEARCH(","&amp;$B70&amp;",",","&amp;SUBSTITUTE('Plan (exemple)'!$D$10:$D$44," ","")&amp;","))*('Plan (exemple)'!$H$10:$H$44="Fait"))</f>
        <v>0</v>
      </c>
      <c r="G70" s="34" t="n">
        <f aca="false">SUMPRODUCT(ISNUMBER(SEARCH(","&amp;$B70&amp;",",","&amp;SUBSTITUTE('Plan (exemple)'!$D$10:$D$44," ","")&amp;","))*('Plan (exemple)'!$H$10:$H$44="En cours"))</f>
        <v>0</v>
      </c>
      <c r="H70" s="34" t="n">
        <f aca="false">SUMPRODUCT(ISNUMBER(SEARCH(","&amp;$B70&amp;",",","&amp;SUBSTITUTE('Plan (exemple)'!$D$10:$D$44," ","")&amp;","))*('Plan (exemple)'!$H$10:$H$44="À faire"))</f>
        <v>0</v>
      </c>
      <c r="I70" s="34" t="n">
        <f aca="false">SUMPRODUCT(ISNUMBER(SEARCH(","&amp;$B70&amp;",",","&amp;SUBSTITUTE('Plan (exemple)'!$D$10:$D$44," ","")&amp;","))*('Plan (exemple)'!$H$10:$H$44="Sans objet"))</f>
        <v>0</v>
      </c>
      <c r="J70" s="34" t="n">
        <f aca="false">SUMPRODUCT(ISNUMBER(SEARCH(","&amp;$B70&amp;",",","&amp;SUBSTITUTE('Plan (exemple)'!$D$10:$D$44," ","")&amp;","))*('Plan (exemple)'!$K$10:$K$44="En retard"))</f>
        <v>0</v>
      </c>
      <c r="K70" s="32" t="str">
        <f aca="false">IF(E70-I70=0,"",F70/(E70-I70))</f>
        <v/>
      </c>
      <c r="L70" s="40" t="str">
        <f aca="false">IF(E70=0,IF(D70="Inchangé","","Aucune action : à planifier"),IF(J70&gt;0,"Action en retard",IF(AND(K70=1,E70&gt;I70),"Terminé","")))</f>
        <v/>
      </c>
    </row>
    <row r="71" customFormat="false" ht="27.75" hidden="false" customHeight="true" outlineLevel="0" collapsed="false">
      <c r="A71" s="20" t="n">
        <v>6</v>
      </c>
      <c r="B71" s="20" t="n">
        <v>29</v>
      </c>
      <c r="C71" s="39" t="s">
        <v>231</v>
      </c>
      <c r="D71" s="20" t="s">
        <v>206</v>
      </c>
      <c r="E71" s="34" t="n">
        <f aca="false">SUMPRODUCT(--ISNUMBER(SEARCH(","&amp;$B71&amp;",",","&amp;SUBSTITUTE('Plan (exemple)'!$D$10:$D$44," ","")&amp;",")))</f>
        <v>0</v>
      </c>
      <c r="F71" s="34" t="n">
        <f aca="false">SUMPRODUCT(ISNUMBER(SEARCH(","&amp;$B71&amp;",",","&amp;SUBSTITUTE('Plan (exemple)'!$D$10:$D$44," ","")&amp;","))*('Plan (exemple)'!$H$10:$H$44="Fait"))</f>
        <v>0</v>
      </c>
      <c r="G71" s="34" t="n">
        <f aca="false">SUMPRODUCT(ISNUMBER(SEARCH(","&amp;$B71&amp;",",","&amp;SUBSTITUTE('Plan (exemple)'!$D$10:$D$44," ","")&amp;","))*('Plan (exemple)'!$H$10:$H$44="En cours"))</f>
        <v>0</v>
      </c>
      <c r="H71" s="34" t="n">
        <f aca="false">SUMPRODUCT(ISNUMBER(SEARCH(","&amp;$B71&amp;",",","&amp;SUBSTITUTE('Plan (exemple)'!$D$10:$D$44," ","")&amp;","))*('Plan (exemple)'!$H$10:$H$44="À faire"))</f>
        <v>0</v>
      </c>
      <c r="I71" s="34" t="n">
        <f aca="false">SUMPRODUCT(ISNUMBER(SEARCH(","&amp;$B71&amp;",",","&amp;SUBSTITUTE('Plan (exemple)'!$D$10:$D$44," ","")&amp;","))*('Plan (exemple)'!$H$10:$H$44="Sans objet"))</f>
        <v>0</v>
      </c>
      <c r="J71" s="34" t="n">
        <f aca="false">SUMPRODUCT(ISNUMBER(SEARCH(","&amp;$B71&amp;",",","&amp;SUBSTITUTE('Plan (exemple)'!$D$10:$D$44," ","")&amp;","))*('Plan (exemple)'!$K$10:$K$44="En retard"))</f>
        <v>0</v>
      </c>
      <c r="K71" s="32" t="str">
        <f aca="false">IF(E71-I71=0,"",F71/(E71-I71))</f>
        <v/>
      </c>
      <c r="L71" s="40" t="str">
        <f aca="false">IF(E71=0,IF(D71="Inchangé","","Aucune action : à planifier"),IF(J71&gt;0,"Action en retard",IF(AND(K71=1,E71&gt;I71),"Terminé","")))</f>
        <v/>
      </c>
    </row>
    <row r="72" customFormat="false" ht="27.75" hidden="false" customHeight="true" outlineLevel="0" collapsed="false">
      <c r="A72" s="41" t="n">
        <v>7</v>
      </c>
      <c r="B72" s="41" t="n">
        <v>30</v>
      </c>
      <c r="C72" s="42" t="s">
        <v>232</v>
      </c>
      <c r="D72" s="41" t="s">
        <v>202</v>
      </c>
      <c r="E72" s="43" t="n">
        <f aca="false">SUMPRODUCT(--ISNUMBER(SEARCH(","&amp;$B72&amp;",",","&amp;SUBSTITUTE('Plan (exemple)'!$D$10:$D$44," ","")&amp;",")))</f>
        <v>1</v>
      </c>
      <c r="F72" s="43" t="n">
        <f aca="false">SUMPRODUCT(ISNUMBER(SEARCH(","&amp;$B72&amp;",",","&amp;SUBSTITUTE('Plan (exemple)'!$D$10:$D$44," ","")&amp;","))*('Plan (exemple)'!$H$10:$H$44="Fait"))</f>
        <v>0</v>
      </c>
      <c r="G72" s="43" t="n">
        <f aca="false">SUMPRODUCT(ISNUMBER(SEARCH(","&amp;$B72&amp;",",","&amp;SUBSTITUTE('Plan (exemple)'!$D$10:$D$44," ","")&amp;","))*('Plan (exemple)'!$H$10:$H$44="En cours"))</f>
        <v>0</v>
      </c>
      <c r="H72" s="43" t="n">
        <f aca="false">SUMPRODUCT(ISNUMBER(SEARCH(","&amp;$B72&amp;",",","&amp;SUBSTITUTE('Plan (exemple)'!$D$10:$D$44," ","")&amp;","))*('Plan (exemple)'!$H$10:$H$44="À faire"))</f>
        <v>1</v>
      </c>
      <c r="I72" s="43" t="n">
        <f aca="false">SUMPRODUCT(ISNUMBER(SEARCH(","&amp;$B72&amp;",",","&amp;SUBSTITUTE('Plan (exemple)'!$D$10:$D$44," ","")&amp;","))*('Plan (exemple)'!$H$10:$H$44="Sans objet"))</f>
        <v>0</v>
      </c>
      <c r="J72" s="43" t="n">
        <f aca="false">SUMPRODUCT(ISNUMBER(SEARCH(","&amp;$B72&amp;",",","&amp;SUBSTITUTE('Plan (exemple)'!$D$10:$D$44," ","")&amp;","))*('Plan (exemple)'!$K$10:$K$44="En retard"))</f>
        <v>0</v>
      </c>
      <c r="K72" s="44" t="n">
        <f aca="false">IF(E72-I72=0,"",F72/(E72-I72))</f>
        <v>0</v>
      </c>
      <c r="L72" s="45" t="str">
        <f aca="false">IF(E72=0,IF(D72="Inchangé","","Aucune action : à planifier"),IF(J72&gt;0,"Action en retard",IF(AND(K72=1,E72&gt;I72),"Terminé","")))</f>
        <v/>
      </c>
    </row>
    <row r="73" customFormat="false" ht="27.75" hidden="false" customHeight="true" outlineLevel="0" collapsed="false">
      <c r="A73" s="20" t="n">
        <v>7</v>
      </c>
      <c r="B73" s="20" t="n">
        <v>31</v>
      </c>
      <c r="C73" s="39" t="s">
        <v>233</v>
      </c>
      <c r="D73" s="20" t="s">
        <v>234</v>
      </c>
      <c r="E73" s="34" t="n">
        <f aca="false">SUMPRODUCT(--ISNUMBER(SEARCH(","&amp;$B73&amp;",",","&amp;SUBSTITUTE('Plan (exemple)'!$D$10:$D$44," ","")&amp;",")))</f>
        <v>1</v>
      </c>
      <c r="F73" s="34" t="n">
        <f aca="false">SUMPRODUCT(ISNUMBER(SEARCH(","&amp;$B73&amp;",",","&amp;SUBSTITUTE('Plan (exemple)'!$D$10:$D$44," ","")&amp;","))*('Plan (exemple)'!$H$10:$H$44="Fait"))</f>
        <v>1</v>
      </c>
      <c r="G73" s="34" t="n">
        <f aca="false">SUMPRODUCT(ISNUMBER(SEARCH(","&amp;$B73&amp;",",","&amp;SUBSTITUTE('Plan (exemple)'!$D$10:$D$44," ","")&amp;","))*('Plan (exemple)'!$H$10:$H$44="En cours"))</f>
        <v>0</v>
      </c>
      <c r="H73" s="34" t="n">
        <f aca="false">SUMPRODUCT(ISNUMBER(SEARCH(","&amp;$B73&amp;",",","&amp;SUBSTITUTE('Plan (exemple)'!$D$10:$D$44," ","")&amp;","))*('Plan (exemple)'!$H$10:$H$44="À faire"))</f>
        <v>0</v>
      </c>
      <c r="I73" s="34" t="n">
        <f aca="false">SUMPRODUCT(ISNUMBER(SEARCH(","&amp;$B73&amp;",",","&amp;SUBSTITUTE('Plan (exemple)'!$D$10:$D$44," ","")&amp;","))*('Plan (exemple)'!$H$10:$H$44="Sans objet"))</f>
        <v>0</v>
      </c>
      <c r="J73" s="34" t="n">
        <f aca="false">SUMPRODUCT(ISNUMBER(SEARCH(","&amp;$B73&amp;",",","&amp;SUBSTITUTE('Plan (exemple)'!$D$10:$D$44," ","")&amp;","))*('Plan (exemple)'!$K$10:$K$44="En retard"))</f>
        <v>0</v>
      </c>
      <c r="K73" s="32" t="n">
        <f aca="false">IF(E73-I73=0,"",F73/(E73-I73))</f>
        <v>1</v>
      </c>
      <c r="L73" s="40" t="str">
        <f aca="false">IF(E73=0,IF(D73="Inchangé","","Aucune action : à planifier"),IF(J73&gt;0,"Action en retard",IF(AND(K73=1,E73&gt;I73),"Terminé","")))</f>
        <v>Terminé</v>
      </c>
    </row>
    <row r="74" customFormat="false" ht="27.75" hidden="false" customHeight="true" outlineLevel="0" collapsed="false">
      <c r="A74" s="20" t="n">
        <v>7</v>
      </c>
      <c r="B74" s="20" t="n">
        <v>32</v>
      </c>
      <c r="C74" s="39" t="s">
        <v>235</v>
      </c>
      <c r="D74" s="20" t="s">
        <v>202</v>
      </c>
      <c r="E74" s="34" t="n">
        <f aca="false">SUMPRODUCT(--ISNUMBER(SEARCH(","&amp;$B74&amp;",",","&amp;SUBSTITUTE('Plan (exemple)'!$D$10:$D$44," ","")&amp;",")))</f>
        <v>1</v>
      </c>
      <c r="F74" s="34" t="n">
        <f aca="false">SUMPRODUCT(ISNUMBER(SEARCH(","&amp;$B74&amp;",",","&amp;SUBSTITUTE('Plan (exemple)'!$D$10:$D$44," ","")&amp;","))*('Plan (exemple)'!$H$10:$H$44="Fait"))</f>
        <v>0</v>
      </c>
      <c r="G74" s="34" t="n">
        <f aca="false">SUMPRODUCT(ISNUMBER(SEARCH(","&amp;$B74&amp;",",","&amp;SUBSTITUTE('Plan (exemple)'!$D$10:$D$44," ","")&amp;","))*('Plan (exemple)'!$H$10:$H$44="En cours"))</f>
        <v>0</v>
      </c>
      <c r="H74" s="34" t="n">
        <f aca="false">SUMPRODUCT(ISNUMBER(SEARCH(","&amp;$B74&amp;",",","&amp;SUBSTITUTE('Plan (exemple)'!$D$10:$D$44," ","")&amp;","))*('Plan (exemple)'!$H$10:$H$44="À faire"))</f>
        <v>1</v>
      </c>
      <c r="I74" s="34" t="n">
        <f aca="false">SUMPRODUCT(ISNUMBER(SEARCH(","&amp;$B74&amp;",",","&amp;SUBSTITUTE('Plan (exemple)'!$D$10:$D$44," ","")&amp;","))*('Plan (exemple)'!$H$10:$H$44="Sans objet"))</f>
        <v>0</v>
      </c>
      <c r="J74" s="34" t="n">
        <f aca="false">SUMPRODUCT(ISNUMBER(SEARCH(","&amp;$B74&amp;",",","&amp;SUBSTITUTE('Plan (exemple)'!$D$10:$D$44," ","")&amp;","))*('Plan (exemple)'!$K$10:$K$44="En retard"))</f>
        <v>0</v>
      </c>
      <c r="K74" s="32" t="n">
        <f aca="false">IF(E74-I74=0,"",F74/(E74-I74))</f>
        <v>0</v>
      </c>
      <c r="L74" s="40" t="str">
        <f aca="false">IF(E74=0,IF(D74="Inchangé","","Aucune action : à planifier"),IF(J74&gt;0,"Action en retard",IF(AND(K74=1,E74&gt;I74),"Terminé","")))</f>
        <v/>
      </c>
    </row>
    <row r="75" customFormat="false" ht="27.75" hidden="false" customHeight="true" outlineLevel="0" collapsed="false">
      <c r="A75" s="20" t="n">
        <v>7</v>
      </c>
      <c r="B75" s="20" t="n">
        <v>33</v>
      </c>
      <c r="C75" s="39" t="s">
        <v>236</v>
      </c>
      <c r="D75" s="20" t="s">
        <v>237</v>
      </c>
      <c r="E75" s="34" t="n">
        <f aca="false">SUMPRODUCT(--ISNUMBER(SEARCH(","&amp;$B75&amp;",",","&amp;SUBSTITUTE('Plan (exemple)'!$D$10:$D$44," ","")&amp;",")))</f>
        <v>1</v>
      </c>
      <c r="F75" s="34" t="n">
        <f aca="false">SUMPRODUCT(ISNUMBER(SEARCH(","&amp;$B75&amp;",",","&amp;SUBSTITUTE('Plan (exemple)'!$D$10:$D$44," ","")&amp;","))*('Plan (exemple)'!$H$10:$H$44="Fait"))</f>
        <v>0</v>
      </c>
      <c r="G75" s="34" t="n">
        <f aca="false">SUMPRODUCT(ISNUMBER(SEARCH(","&amp;$B75&amp;",",","&amp;SUBSTITUTE('Plan (exemple)'!$D$10:$D$44," ","")&amp;","))*('Plan (exemple)'!$H$10:$H$44="En cours"))</f>
        <v>0</v>
      </c>
      <c r="H75" s="34" t="n">
        <f aca="false">SUMPRODUCT(ISNUMBER(SEARCH(","&amp;$B75&amp;",",","&amp;SUBSTITUTE('Plan (exemple)'!$D$10:$D$44," ","")&amp;","))*('Plan (exemple)'!$H$10:$H$44="À faire"))</f>
        <v>0</v>
      </c>
      <c r="I75" s="34" t="n">
        <f aca="false">SUMPRODUCT(ISNUMBER(SEARCH(","&amp;$B75&amp;",",","&amp;SUBSTITUTE('Plan (exemple)'!$D$10:$D$44," ","")&amp;","))*('Plan (exemple)'!$H$10:$H$44="Sans objet"))</f>
        <v>1</v>
      </c>
      <c r="J75" s="34" t="n">
        <f aca="false">SUMPRODUCT(ISNUMBER(SEARCH(","&amp;$B75&amp;",",","&amp;SUBSTITUTE('Plan (exemple)'!$D$10:$D$44," ","")&amp;","))*('Plan (exemple)'!$K$10:$K$44="En retard"))</f>
        <v>0</v>
      </c>
      <c r="K75" s="32" t="str">
        <f aca="false">IF(E75-I75=0,"",F75/(E75-I75))</f>
        <v/>
      </c>
      <c r="L75" s="40" t="str">
        <f aca="false">IF(E75=0,IF(D75="Inchangé","","Aucune action : à planifier"),IF(J75&gt;0,"Action en retard",IF(AND(K75=1,E75&gt;I75),"Terminé","")))</f>
        <v/>
      </c>
    </row>
    <row r="76" customFormat="false" ht="15.75" hidden="false" customHeight="true" outlineLevel="0" collapsed="false">
      <c r="A76" s="24" t="s">
        <v>238</v>
      </c>
      <c r="B76" s="24"/>
      <c r="C76" s="24"/>
      <c r="D76" s="24"/>
      <c r="E76" s="24"/>
      <c r="F76" s="24"/>
      <c r="G76" s="24"/>
      <c r="H76" s="24"/>
      <c r="I76" s="24"/>
      <c r="J76" s="24"/>
      <c r="K76" s="24"/>
      <c r="L76" s="24"/>
    </row>
  </sheetData>
  <mergeCells count="30">
    <mergeCell ref="A3:F3"/>
    <mergeCell ref="G3:I3"/>
    <mergeCell ref="J3:K3"/>
    <mergeCell ref="A5:L5"/>
    <mergeCell ref="A6:C6"/>
    <mergeCell ref="A7:C7"/>
    <mergeCell ref="A8:C8"/>
    <mergeCell ref="A9:C9"/>
    <mergeCell ref="E9:L9"/>
    <mergeCell ref="A10:C10"/>
    <mergeCell ref="E10:L10"/>
    <mergeCell ref="A11:C11"/>
    <mergeCell ref="A12:C12"/>
    <mergeCell ref="E12:L12"/>
    <mergeCell ref="A13:C13"/>
    <mergeCell ref="E13:L13"/>
    <mergeCell ref="A14:C14"/>
    <mergeCell ref="E14:L14"/>
    <mergeCell ref="A15:C15"/>
    <mergeCell ref="D15:L15"/>
    <mergeCell ref="A17:L17"/>
    <mergeCell ref="A18:B18"/>
    <mergeCell ref="A19:B19"/>
    <mergeCell ref="A20:B20"/>
    <mergeCell ref="A21:B21"/>
    <mergeCell ref="A22:B22"/>
    <mergeCell ref="A23:E23"/>
    <mergeCell ref="A25:L25"/>
    <mergeCell ref="A41:L41"/>
    <mergeCell ref="A76:L76"/>
  </mergeCells>
  <conditionalFormatting sqref="D12">
    <cfRule type="expression" priority="2" aboveAverage="0" equalAverage="0" bottom="0" percent="0" rank="0" text="" dxfId="15">
      <formula>$D$12&gt;0</formula>
    </cfRule>
  </conditionalFormatting>
  <conditionalFormatting sqref="D13">
    <cfRule type="expression" priority="3" aboveAverage="0" equalAverage="0" bottom="0" percent="0" rank="0" text="" dxfId="16">
      <formula>$D$13&gt;0</formula>
    </cfRule>
  </conditionalFormatting>
  <conditionalFormatting sqref="D14">
    <cfRule type="expression" priority="4" aboveAverage="0" equalAverage="0" bottom="0" percent="0" rank="0" text="" dxfId="16">
      <formula>$D$14&gt;0</formula>
    </cfRule>
  </conditionalFormatting>
  <conditionalFormatting sqref="D15:L15">
    <cfRule type="expression" priority="5" aboveAverage="0" equalAverage="0" bottom="0" percent="0" rank="0" text="" dxfId="15">
      <formula>$D$12&gt;0</formula>
    </cfRule>
  </conditionalFormatting>
  <conditionalFormatting sqref="L19:L22">
    <cfRule type="dataBar" priority="6">
      <dataBar showValue="1" minLength="10" maxLength="90">
        <cfvo type="num" val="0"/>
        <cfvo type="num" val="1"/>
        <color rgb="FF1D9E75"/>
      </dataBar>
      <extLst>
        <ext xmlns:x14="http://schemas.microsoft.com/office/spreadsheetml/2009/9/main" uri="{B025F937-C7B1-47D3-B67F-A62EFF666E3E}">
          <x14:id>{00783D90-A1E3-4C33-8B5C-103168FE6A9B}</x14:id>
        </ext>
      </extLst>
    </cfRule>
  </conditionalFormatting>
  <conditionalFormatting sqref="K19:K22">
    <cfRule type="expression" priority="7" aboveAverage="0" equalAverage="0" bottom="0" percent="0" rank="0" text="" dxfId="15">
      <formula>$K19&gt;0</formula>
    </cfRule>
  </conditionalFormatting>
  <conditionalFormatting sqref="J43:J75">
    <cfRule type="expression" priority="8" aboveAverage="0" equalAverage="0" bottom="0" percent="0" rank="0" text="" dxfId="15">
      <formula>$J43&gt;0</formula>
    </cfRule>
  </conditionalFormatting>
  <conditionalFormatting sqref="L43:L75">
    <cfRule type="expression" priority="9" aboveAverage="0" equalAverage="0" bottom="0" percent="0" rank="0" text="" dxfId="16">
      <formula>$L43="Aucune action : à planifier"</formula>
    </cfRule>
    <cfRule type="expression" priority="10" aboveAverage="0" equalAverage="0" bottom="0" percent="0" rank="0" text="" dxfId="15">
      <formula>$L43="Action en retard"</formula>
    </cfRule>
    <cfRule type="expression" priority="11" aboveAverage="0" equalAverage="0" bottom="0" percent="0" rank="0" text="" dxfId="12">
      <formula>$L43="Terminé"</formula>
    </cfRule>
  </conditionalFormatting>
  <conditionalFormatting sqref="K43:K75">
    <cfRule type="dataBar" priority="12">
      <dataBar showValue="1" minLength="10" maxLength="90">
        <cfvo type="num" val="0"/>
        <cfvo type="num" val="1"/>
        <color rgb="FF1D9E75"/>
      </dataBar>
      <extLst>
        <ext xmlns:x14="http://schemas.microsoft.com/office/spreadsheetml/2009/9/main" uri="{B025F937-C7B1-47D3-B67F-A62EFF666E3E}">
          <x14:id>{4FF96E43-B6D2-47B2-A5D8-2334A986575B}</x14:id>
        </ext>
      </extLst>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drawing r:id="rId1"/>
  <extLst>
    <ext xmlns:x14="http://schemas.microsoft.com/office/spreadsheetml/2009/9/main" uri="{78C0D931-6437-407d-A8EE-F0AAD7539E65}">
      <x14:conditionalFormattings>
        <x14:conditionalFormatting xmlns:xm="http://schemas.microsoft.com/office/excel/2006/main">
          <x14:cfRule type="dataBar" id="{00783D90-A1E3-4C33-8B5C-103168FE6A9B}">
            <x14:dataBar minLength="10" maxLength="90" axisPosition="none" gradient="true">
              <x14:cfvo type="num">
                <xm:f>0</xm:f>
              </x14:cfvo>
              <x14:cfvo type="num">
                <xm:f>1</xm:f>
              </x14:cfvo>
              <x14:negativeFillColor rgb="FF1D9E75"/>
              <x14:axisColor rgb="FF000000"/>
            </x14:dataBar>
          </x14:cfRule>
          <xm:sqref>L19:L22</xm:sqref>
        </x14:conditionalFormatting>
        <x14:conditionalFormatting xmlns:xm="http://schemas.microsoft.com/office/excel/2006/main">
          <x14:cfRule type="dataBar" id="{4FF96E43-B6D2-47B2-A5D8-2334A986575B}">
            <x14:dataBar minLength="10" maxLength="90" axisPosition="none" gradient="true">
              <x14:cfvo type="num">
                <xm:f>0</xm:f>
              </x14:cfvo>
              <x14:cfvo type="num">
                <xm:f>1</xm:f>
              </x14:cfvo>
              <x14:negativeFillColor rgb="FF1D9E75"/>
              <x14:axisColor rgb="FF000000"/>
            </x14:dataBar>
          </x14:cfRule>
          <xm:sqref>K43:K75</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L7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7"/>
    <col collapsed="false" customWidth="true" hidden="false" outlineLevel="0" max="3" min="3" style="0" width="46"/>
    <col collapsed="false" customWidth="true" hidden="false" outlineLevel="0" max="4" min="4" style="0" width="13"/>
    <col collapsed="false" customWidth="true" hidden="false" outlineLevel="0" max="5" min="5" style="0" width="12"/>
    <col collapsed="false" customWidth="true" hidden="false" outlineLevel="0" max="11" min="6" style="0" width="10"/>
    <col collapsed="false" customWidth="true" hidden="false" outlineLevel="0" max="12" min="12" style="0" width="27"/>
  </cols>
  <sheetData>
    <row r="1" customFormat="false" ht="21.75" hidden="false" customHeight="true" outlineLevel="0" collapsed="false">
      <c r="A1" s="1" t="s">
        <v>174</v>
      </c>
      <c r="B1" s="2"/>
      <c r="C1" s="2"/>
      <c r="D1" s="2"/>
      <c r="E1" s="2"/>
      <c r="F1" s="2"/>
      <c r="G1" s="2"/>
      <c r="H1" s="2"/>
      <c r="I1" s="2"/>
      <c r="J1" s="2"/>
      <c r="K1" s="2"/>
      <c r="L1" s="2"/>
    </row>
    <row r="2" customFormat="false" ht="25.5" hidden="false" customHeight="true" outlineLevel="0" collapsed="false">
      <c r="A2" s="3" t="s">
        <v>239</v>
      </c>
    </row>
    <row r="3" customFormat="false" ht="15" hidden="false" customHeight="false" outlineLevel="0" collapsed="false">
      <c r="A3" s="26" t="str">
        <f aca="false">"Organisme : "&amp;IF('Plan (vierge)'!$D$4="","(à renseigner)",'Plan (vierge)'!$D$4)</f>
        <v>Organisme : (à renseigner)</v>
      </c>
      <c r="B3" s="26"/>
      <c r="C3" s="26"/>
      <c r="D3" s="26"/>
      <c r="E3" s="26"/>
      <c r="F3" s="26"/>
      <c r="G3" s="27" t="s">
        <v>176</v>
      </c>
      <c r="H3" s="27"/>
      <c r="I3" s="27"/>
      <c r="J3" s="28" t="n">
        <f aca="false">'Plan (vierge)'!$D$6</f>
        <v>46317</v>
      </c>
      <c r="K3" s="28"/>
    </row>
    <row r="5" customFormat="false" ht="19.5" hidden="false" customHeight="true" outlineLevel="0" collapsed="false">
      <c r="A5" s="29" t="s">
        <v>177</v>
      </c>
      <c r="B5" s="29"/>
      <c r="C5" s="29"/>
      <c r="D5" s="29"/>
      <c r="E5" s="29"/>
      <c r="F5" s="29"/>
      <c r="G5" s="29"/>
      <c r="H5" s="29"/>
      <c r="I5" s="29"/>
      <c r="J5" s="29"/>
      <c r="K5" s="29"/>
      <c r="L5" s="29"/>
    </row>
    <row r="6" customFormat="false" ht="18.75" hidden="false" customHeight="true" outlineLevel="0" collapsed="false">
      <c r="A6" s="12" t="s">
        <v>178</v>
      </c>
      <c r="B6" s="12"/>
      <c r="C6" s="12"/>
      <c r="D6" s="30" t="n">
        <f aca="false">COUNTA('Plan (vierge)'!$C$10:$C$44)</f>
        <v>27</v>
      </c>
    </row>
    <row r="7" customFormat="false" ht="18.75" hidden="false" customHeight="true" outlineLevel="0" collapsed="false">
      <c r="A7" s="12" t="s">
        <v>179</v>
      </c>
      <c r="B7" s="12"/>
      <c r="C7" s="12"/>
      <c r="D7" s="30" t="n">
        <f aca="false">COUNTIF('Plan (vierge)'!$H$10:$H$44,"Fait")</f>
        <v>0</v>
      </c>
    </row>
    <row r="8" customFormat="false" ht="18.75" hidden="false" customHeight="true" outlineLevel="0" collapsed="false">
      <c r="A8" s="12" t="s">
        <v>85</v>
      </c>
      <c r="B8" s="12"/>
      <c r="C8" s="12"/>
      <c r="D8" s="30" t="n">
        <f aca="false">COUNTIF('Plan (vierge)'!$H$10:$H$44,"En cours")</f>
        <v>0</v>
      </c>
    </row>
    <row r="9" customFormat="false" ht="18.75" hidden="false" customHeight="true" outlineLevel="0" collapsed="false">
      <c r="A9" s="12" t="s">
        <v>132</v>
      </c>
      <c r="B9" s="12"/>
      <c r="C9" s="12"/>
      <c r="D9" s="30" t="n">
        <f aca="false">COUNTIF('Plan (vierge)'!$H$10:$H$44,"À faire")</f>
        <v>27</v>
      </c>
      <c r="E9" s="31" t="s">
        <v>180</v>
      </c>
      <c r="F9" s="31"/>
      <c r="G9" s="31"/>
      <c r="H9" s="31"/>
      <c r="I9" s="31"/>
      <c r="J9" s="31"/>
      <c r="K9" s="31"/>
      <c r="L9" s="31"/>
    </row>
    <row r="10" customFormat="false" ht="18.75" hidden="false" customHeight="true" outlineLevel="0" collapsed="false">
      <c r="A10" s="12" t="s">
        <v>145</v>
      </c>
      <c r="B10" s="12"/>
      <c r="C10" s="12"/>
      <c r="D10" s="30" t="n">
        <f aca="false">COUNTIF('Plan (vierge)'!$H$10:$H$44,"Sans objet")</f>
        <v>0</v>
      </c>
      <c r="E10" s="31" t="s">
        <v>181</v>
      </c>
      <c r="F10" s="31"/>
      <c r="G10" s="31"/>
      <c r="H10" s="31"/>
      <c r="I10" s="31"/>
      <c r="J10" s="31"/>
      <c r="K10" s="31"/>
      <c r="L10" s="31"/>
    </row>
    <row r="11" customFormat="false" ht="18.75" hidden="false" customHeight="true" outlineLevel="0" collapsed="false">
      <c r="A11" s="12" t="s">
        <v>182</v>
      </c>
      <c r="B11" s="12"/>
      <c r="C11" s="12"/>
      <c r="D11" s="32" t="n">
        <f aca="false">IF(D6-D10=0,"",D7/(D6-D10))</f>
        <v>0</v>
      </c>
    </row>
    <row r="12" customFormat="false" ht="18.75" hidden="false" customHeight="true" outlineLevel="0" collapsed="false">
      <c r="A12" s="12" t="s">
        <v>183</v>
      </c>
      <c r="B12" s="12"/>
      <c r="C12" s="12"/>
      <c r="D12" s="30" t="n">
        <f aca="false">COUNTIF('Plan (vierge)'!$K$10:$K$44,"En retard")</f>
        <v>0</v>
      </c>
      <c r="E12" s="31" t="s">
        <v>184</v>
      </c>
      <c r="F12" s="31"/>
      <c r="G12" s="31"/>
      <c r="H12" s="31"/>
      <c r="I12" s="31"/>
      <c r="J12" s="31"/>
      <c r="K12" s="31"/>
      <c r="L12" s="31"/>
    </row>
    <row r="13" customFormat="false" ht="18.75" hidden="false" customHeight="true" outlineLevel="0" collapsed="false">
      <c r="A13" s="12" t="s">
        <v>185</v>
      </c>
      <c r="B13" s="12"/>
      <c r="C13" s="12"/>
      <c r="D13" s="30" t="n">
        <f aca="false">COUNTIF('Plan (vierge)'!$K$10:$K$44,"Échéance à fixer")</f>
        <v>0</v>
      </c>
      <c r="E13" s="31" t="s">
        <v>186</v>
      </c>
      <c r="F13" s="31"/>
      <c r="G13" s="31"/>
      <c r="H13" s="31"/>
      <c r="I13" s="31"/>
      <c r="J13" s="31"/>
      <c r="K13" s="31"/>
      <c r="L13" s="31"/>
    </row>
    <row r="14" customFormat="false" ht="18.75" hidden="false" customHeight="true" outlineLevel="0" collapsed="false">
      <c r="A14" s="12" t="s">
        <v>187</v>
      </c>
      <c r="B14" s="12"/>
      <c r="C14" s="12"/>
      <c r="D14" s="30" t="n">
        <f aca="false">SUMPRODUCT((D$43:D$75&lt;&gt;"Inchangé")*(E$43:E$75=0))</f>
        <v>0</v>
      </c>
      <c r="E14" s="31" t="s">
        <v>188</v>
      </c>
      <c r="F14" s="31"/>
      <c r="G14" s="31"/>
      <c r="H14" s="31"/>
      <c r="I14" s="31"/>
      <c r="J14" s="31"/>
      <c r="K14" s="31"/>
      <c r="L14" s="31"/>
    </row>
    <row r="15" customFormat="false" ht="21.75" hidden="false" customHeight="true" outlineLevel="0" collapsed="false">
      <c r="A15" s="12" t="s">
        <v>189</v>
      </c>
      <c r="B15" s="12"/>
      <c r="C15" s="12"/>
      <c r="D15" s="17" t="str">
        <f aca="false">IF(D6=0,"Aucune action saisie dans l’onglet Plan.",IF(D12&gt;0,"Des échéances sont dépassées : traitez ces "&amp;D12&amp;" action(s) en premier.",IF(D11="","Toutes les actions sont sans objet.",IF(D11=1,"Plan terminé : toutes les actions retenues sont faites.","Aucune échéance dépassée à la date du jour. Avancement : "&amp;ROUND(D11*100,0)&amp;" %."))))</f>
        <v>Aucune échéance dépassée à la date du jour. Avancement : 0 %.</v>
      </c>
      <c r="E15" s="17"/>
      <c r="F15" s="17"/>
      <c r="G15" s="17"/>
      <c r="H15" s="17"/>
      <c r="I15" s="17"/>
      <c r="J15" s="17"/>
      <c r="K15" s="17"/>
      <c r="L15" s="17"/>
    </row>
    <row r="17" customFormat="false" ht="19.5" hidden="false" customHeight="true" outlineLevel="0" collapsed="false">
      <c r="A17" s="29" t="s">
        <v>190</v>
      </c>
      <c r="B17" s="29"/>
      <c r="C17" s="29"/>
      <c r="D17" s="29"/>
      <c r="E17" s="29"/>
      <c r="F17" s="29"/>
      <c r="G17" s="29"/>
      <c r="H17" s="29"/>
      <c r="I17" s="29"/>
      <c r="J17" s="29"/>
      <c r="K17" s="29"/>
      <c r="L17" s="29"/>
    </row>
    <row r="18" customFormat="false" ht="27.75" hidden="false" customHeight="true" outlineLevel="0" collapsed="false">
      <c r="A18" s="11" t="s">
        <v>48</v>
      </c>
      <c r="B18" s="11"/>
      <c r="C18" s="11" t="s">
        <v>32</v>
      </c>
      <c r="D18" s="11" t="s">
        <v>30</v>
      </c>
      <c r="E18" s="11" t="s">
        <v>31</v>
      </c>
      <c r="F18" s="11" t="s">
        <v>191</v>
      </c>
      <c r="G18" s="11" t="s">
        <v>179</v>
      </c>
      <c r="H18" s="11" t="s">
        <v>85</v>
      </c>
      <c r="I18" s="11" t="s">
        <v>132</v>
      </c>
      <c r="J18" s="11" t="s">
        <v>145</v>
      </c>
      <c r="K18" s="11" t="s">
        <v>192</v>
      </c>
      <c r="L18" s="11" t="s">
        <v>193</v>
      </c>
    </row>
    <row r="19" customFormat="false" ht="19.5" hidden="false" customHeight="true" outlineLevel="0" collapsed="false">
      <c r="A19" s="33" t="n">
        <v>1</v>
      </c>
      <c r="B19" s="33"/>
      <c r="C19" s="15" t="s">
        <v>36</v>
      </c>
      <c r="D19" s="14" t="str">
        <f aca="false">'Plan (vierge)'!$H$4</f>
        <v/>
      </c>
      <c r="E19" s="14" t="str">
        <f aca="false">'Plan (vierge)'!$I$4</f>
        <v/>
      </c>
      <c r="F19" s="34" t="n">
        <f aca="false">COUNTIFS('Plan (vierge)'!$B$10:$B$44,$A19,'Plan (vierge)'!$C$10:$C$44,"&lt;&gt;")</f>
        <v>5</v>
      </c>
      <c r="G19" s="34" t="n">
        <f aca="false">COUNTIFS('Plan (vierge)'!$B$10:$B$44,$A19,'Plan (vierge)'!$H$10:$H$44,"Fait")</f>
        <v>0</v>
      </c>
      <c r="H19" s="34" t="n">
        <f aca="false">COUNTIFS('Plan (vierge)'!$B$10:$B$44,$A19,'Plan (vierge)'!$H$10:$H$44,"En cours")</f>
        <v>0</v>
      </c>
      <c r="I19" s="34" t="n">
        <f aca="false">COUNTIFS('Plan (vierge)'!$B$10:$B$44,$A19,'Plan (vierge)'!$H$10:$H$44,"À faire")</f>
        <v>5</v>
      </c>
      <c r="J19" s="34" t="n">
        <f aca="false">COUNTIFS('Plan (vierge)'!$B$10:$B$44,$A19,'Plan (vierge)'!$H$10:$H$44,"Sans objet")</f>
        <v>0</v>
      </c>
      <c r="K19" s="34" t="n">
        <f aca="false">COUNTIFS('Plan (vierge)'!$B$10:$B$44,$A19,'Plan (vierge)'!$K$10:$K$44,"En retard")</f>
        <v>0</v>
      </c>
      <c r="L19" s="32" t="n">
        <f aca="false">IF(F19-J19=0,"",G19/(F19-J19))</f>
        <v>0</v>
      </c>
    </row>
    <row r="20" customFormat="false" ht="19.5" hidden="false" customHeight="true" outlineLevel="0" collapsed="false">
      <c r="A20" s="33" t="n">
        <v>2</v>
      </c>
      <c r="B20" s="33"/>
      <c r="C20" s="15" t="s">
        <v>39</v>
      </c>
      <c r="D20" s="14" t="str">
        <f aca="false">'Plan (vierge)'!$H$5</f>
        <v/>
      </c>
      <c r="E20" s="14" t="str">
        <f aca="false">'Plan (vierge)'!$I$5</f>
        <v/>
      </c>
      <c r="F20" s="34" t="n">
        <f aca="false">COUNTIFS('Plan (vierge)'!$B$10:$B$44,$A20,'Plan (vierge)'!$C$10:$C$44,"&lt;&gt;")</f>
        <v>7</v>
      </c>
      <c r="G20" s="34" t="n">
        <f aca="false">COUNTIFS('Plan (vierge)'!$B$10:$B$44,$A20,'Plan (vierge)'!$H$10:$H$44,"Fait")</f>
        <v>0</v>
      </c>
      <c r="H20" s="34" t="n">
        <f aca="false">COUNTIFS('Plan (vierge)'!$B$10:$B$44,$A20,'Plan (vierge)'!$H$10:$H$44,"En cours")</f>
        <v>0</v>
      </c>
      <c r="I20" s="34" t="n">
        <f aca="false">COUNTIFS('Plan (vierge)'!$B$10:$B$44,$A20,'Plan (vierge)'!$H$10:$H$44,"À faire")</f>
        <v>7</v>
      </c>
      <c r="J20" s="34" t="n">
        <f aca="false">COUNTIFS('Plan (vierge)'!$B$10:$B$44,$A20,'Plan (vierge)'!$H$10:$H$44,"Sans objet")</f>
        <v>0</v>
      </c>
      <c r="K20" s="34" t="n">
        <f aca="false">COUNTIFS('Plan (vierge)'!$B$10:$B$44,$A20,'Plan (vierge)'!$K$10:$K$44,"En retard")</f>
        <v>0</v>
      </c>
      <c r="L20" s="32" t="n">
        <f aca="false">IF(F20-J20=0,"",G20/(F20-J20))</f>
        <v>0</v>
      </c>
    </row>
    <row r="21" customFormat="false" ht="19.5" hidden="false" customHeight="true" outlineLevel="0" collapsed="false">
      <c r="A21" s="33" t="n">
        <v>3</v>
      </c>
      <c r="B21" s="33"/>
      <c r="C21" s="15" t="s">
        <v>42</v>
      </c>
      <c r="D21" s="14" t="str">
        <f aca="false">'Plan (vierge)'!$H$6</f>
        <v/>
      </c>
      <c r="E21" s="14" t="str">
        <f aca="false">'Plan (vierge)'!$I$6</f>
        <v/>
      </c>
      <c r="F21" s="34" t="n">
        <f aca="false">COUNTIFS('Plan (vierge)'!$B$10:$B$44,$A21,'Plan (vierge)'!$C$10:$C$44,"&lt;&gt;")</f>
        <v>10</v>
      </c>
      <c r="G21" s="34" t="n">
        <f aca="false">COUNTIFS('Plan (vierge)'!$B$10:$B$44,$A21,'Plan (vierge)'!$H$10:$H$44,"Fait")</f>
        <v>0</v>
      </c>
      <c r="H21" s="34" t="n">
        <f aca="false">COUNTIFS('Plan (vierge)'!$B$10:$B$44,$A21,'Plan (vierge)'!$H$10:$H$44,"En cours")</f>
        <v>0</v>
      </c>
      <c r="I21" s="34" t="n">
        <f aca="false">COUNTIFS('Plan (vierge)'!$B$10:$B$44,$A21,'Plan (vierge)'!$H$10:$H$44,"À faire")</f>
        <v>10</v>
      </c>
      <c r="J21" s="34" t="n">
        <f aca="false">COUNTIFS('Plan (vierge)'!$B$10:$B$44,$A21,'Plan (vierge)'!$H$10:$H$44,"Sans objet")</f>
        <v>0</v>
      </c>
      <c r="K21" s="34" t="n">
        <f aca="false">COUNTIFS('Plan (vierge)'!$B$10:$B$44,$A21,'Plan (vierge)'!$K$10:$K$44,"En retard")</f>
        <v>0</v>
      </c>
      <c r="L21" s="32" t="n">
        <f aca="false">IF(F21-J21=0,"",G21/(F21-J21))</f>
        <v>0</v>
      </c>
    </row>
    <row r="22" customFormat="false" ht="19.5" hidden="false" customHeight="true" outlineLevel="0" collapsed="false">
      <c r="A22" s="33" t="n">
        <v>4</v>
      </c>
      <c r="B22" s="33"/>
      <c r="C22" s="15" t="s">
        <v>46</v>
      </c>
      <c r="D22" s="14" t="str">
        <f aca="false">'Plan (vierge)'!$H$7</f>
        <v/>
      </c>
      <c r="E22" s="14" t="str">
        <f aca="false">'Plan (vierge)'!$I$7</f>
        <v/>
      </c>
      <c r="F22" s="34" t="n">
        <f aca="false">COUNTIFS('Plan (vierge)'!$B$10:$B$44,$A22,'Plan (vierge)'!$C$10:$C$44,"&lt;&gt;")</f>
        <v>5</v>
      </c>
      <c r="G22" s="34" t="n">
        <f aca="false">COUNTIFS('Plan (vierge)'!$B$10:$B$44,$A22,'Plan (vierge)'!$H$10:$H$44,"Fait")</f>
        <v>0</v>
      </c>
      <c r="H22" s="34" t="n">
        <f aca="false">COUNTIFS('Plan (vierge)'!$B$10:$B$44,$A22,'Plan (vierge)'!$H$10:$H$44,"En cours")</f>
        <v>0</v>
      </c>
      <c r="I22" s="34" t="n">
        <f aca="false">COUNTIFS('Plan (vierge)'!$B$10:$B$44,$A22,'Plan (vierge)'!$H$10:$H$44,"À faire")</f>
        <v>5</v>
      </c>
      <c r="J22" s="34" t="n">
        <f aca="false">COUNTIFS('Plan (vierge)'!$B$10:$B$44,$A22,'Plan (vierge)'!$H$10:$H$44,"Sans objet")</f>
        <v>0</v>
      </c>
      <c r="K22" s="34" t="n">
        <f aca="false">COUNTIFS('Plan (vierge)'!$B$10:$B$44,$A22,'Plan (vierge)'!$K$10:$K$44,"En retard")</f>
        <v>0</v>
      </c>
      <c r="L22" s="32" t="n">
        <f aca="false">IF(F22-J22=0,"",G22/(F22-J22))</f>
        <v>0</v>
      </c>
    </row>
    <row r="23" customFormat="false" ht="19.5" hidden="false" customHeight="true" outlineLevel="0" collapsed="false">
      <c r="A23" s="35" t="s">
        <v>194</v>
      </c>
      <c r="B23" s="35"/>
      <c r="C23" s="35"/>
      <c r="D23" s="35"/>
      <c r="E23" s="35"/>
      <c r="F23" s="36" t="n">
        <f aca="false">SUM(F19:F22)</f>
        <v>27</v>
      </c>
      <c r="G23" s="36" t="n">
        <f aca="false">SUM(G19:G22)</f>
        <v>0</v>
      </c>
      <c r="H23" s="36" t="n">
        <f aca="false">SUM(H19:H22)</f>
        <v>0</v>
      </c>
      <c r="I23" s="36" t="n">
        <f aca="false">SUM(I19:I22)</f>
        <v>27</v>
      </c>
      <c r="J23" s="36" t="n">
        <f aca="false">SUM(J19:J22)</f>
        <v>0</v>
      </c>
      <c r="K23" s="36" t="n">
        <f aca="false">SUM(K19:K22)</f>
        <v>0</v>
      </c>
      <c r="L23" s="37" t="n">
        <f aca="false">IF(F23-J23=0,"",G23/(F23-J23))</f>
        <v>0</v>
      </c>
    </row>
    <row r="25" customFormat="false" ht="19.5" hidden="false" customHeight="true" outlineLevel="0" collapsed="false">
      <c r="A25" s="38" t="s">
        <v>195</v>
      </c>
      <c r="B25" s="38"/>
      <c r="C25" s="38"/>
      <c r="D25" s="38"/>
      <c r="E25" s="38"/>
      <c r="F25" s="38"/>
      <c r="G25" s="38"/>
      <c r="H25" s="38"/>
      <c r="I25" s="38"/>
      <c r="J25" s="38"/>
      <c r="K25" s="38"/>
      <c r="L25" s="38"/>
    </row>
    <row r="41" customFormat="false" ht="19.5" hidden="false" customHeight="true" outlineLevel="0" collapsed="false">
      <c r="A41" s="29" t="s">
        <v>196</v>
      </c>
      <c r="B41" s="29"/>
      <c r="C41" s="29"/>
      <c r="D41" s="29"/>
      <c r="E41" s="29"/>
      <c r="F41" s="29"/>
      <c r="G41" s="29"/>
      <c r="H41" s="29"/>
      <c r="I41" s="29"/>
      <c r="J41" s="29"/>
      <c r="K41" s="29"/>
      <c r="L41" s="29"/>
    </row>
    <row r="42" customFormat="false" ht="30" hidden="false" customHeight="true" outlineLevel="0" collapsed="false">
      <c r="A42" s="11" t="s">
        <v>197</v>
      </c>
      <c r="B42" s="11" t="s">
        <v>47</v>
      </c>
      <c r="C42" s="11" t="s">
        <v>198</v>
      </c>
      <c r="D42" s="11" t="s">
        <v>199</v>
      </c>
      <c r="E42" s="11" t="s">
        <v>200</v>
      </c>
      <c r="F42" s="11" t="s">
        <v>179</v>
      </c>
      <c r="G42" s="11" t="s">
        <v>85</v>
      </c>
      <c r="H42" s="11" t="s">
        <v>132</v>
      </c>
      <c r="I42" s="11" t="s">
        <v>145</v>
      </c>
      <c r="J42" s="11" t="s">
        <v>192</v>
      </c>
      <c r="K42" s="11" t="s">
        <v>193</v>
      </c>
      <c r="L42" s="11" t="s">
        <v>189</v>
      </c>
    </row>
    <row r="43" customFormat="false" ht="27.75" hidden="false" customHeight="true" outlineLevel="0" collapsed="false">
      <c r="A43" s="20" t="n">
        <v>1</v>
      </c>
      <c r="B43" s="20" t="n">
        <v>1</v>
      </c>
      <c r="C43" s="39" t="s">
        <v>201</v>
      </c>
      <c r="D43" s="20" t="s">
        <v>202</v>
      </c>
      <c r="E43" s="34" t="n">
        <f aca="false">SUMPRODUCT(--ISNUMBER(SEARCH(","&amp;$B43&amp;",",","&amp;SUBSTITUTE('Plan (vierge)'!$D$10:$D$44," ","")&amp;",")))</f>
        <v>1</v>
      </c>
      <c r="F43" s="34" t="n">
        <f aca="false">SUMPRODUCT(ISNUMBER(SEARCH(","&amp;$B43&amp;",",","&amp;SUBSTITUTE('Plan (vierge)'!$D$10:$D$44," ","")&amp;","))*('Plan (vierge)'!$H$10:$H$44="Fait"))</f>
        <v>0</v>
      </c>
      <c r="G43" s="34" t="n">
        <f aca="false">SUMPRODUCT(ISNUMBER(SEARCH(","&amp;$B43&amp;",",","&amp;SUBSTITUTE('Plan (vierge)'!$D$10:$D$44," ","")&amp;","))*('Plan (vierge)'!$H$10:$H$44="En cours"))</f>
        <v>0</v>
      </c>
      <c r="H43" s="34" t="n">
        <f aca="false">SUMPRODUCT(ISNUMBER(SEARCH(","&amp;$B43&amp;",",","&amp;SUBSTITUTE('Plan (vierge)'!$D$10:$D$44," ","")&amp;","))*('Plan (vierge)'!$H$10:$H$44="À faire"))</f>
        <v>1</v>
      </c>
      <c r="I43" s="34" t="n">
        <f aca="false">SUMPRODUCT(ISNUMBER(SEARCH(","&amp;$B43&amp;",",","&amp;SUBSTITUTE('Plan (vierge)'!$D$10:$D$44," ","")&amp;","))*('Plan (vierge)'!$H$10:$H$44="Sans objet"))</f>
        <v>0</v>
      </c>
      <c r="J43" s="34" t="n">
        <f aca="false">SUMPRODUCT(ISNUMBER(SEARCH(","&amp;$B43&amp;",",","&amp;SUBSTITUTE('Plan (vierge)'!$D$10:$D$44," ","")&amp;","))*('Plan (vierge)'!$K$10:$K$44="En retard"))</f>
        <v>0</v>
      </c>
      <c r="K43" s="32" t="n">
        <f aca="false">IF(E43-I43=0,"",F43/(E43-I43))</f>
        <v>0</v>
      </c>
      <c r="L43" s="40" t="str">
        <f aca="false">IF(E43=0,IF(D43="Inchangé","","Aucune action : à planifier"),IF(J43&gt;0,"Action en retard",IF(AND(K43=1,E43&gt;I43),"Terminé","")))</f>
        <v/>
      </c>
    </row>
    <row r="44" customFormat="false" ht="27.75" hidden="false" customHeight="true" outlineLevel="0" collapsed="false">
      <c r="A44" s="20" t="n">
        <v>1</v>
      </c>
      <c r="B44" s="20" t="n">
        <v>2</v>
      </c>
      <c r="C44" s="39" t="s">
        <v>203</v>
      </c>
      <c r="D44" s="20" t="s">
        <v>202</v>
      </c>
      <c r="E44" s="34" t="n">
        <f aca="false">SUMPRODUCT(--ISNUMBER(SEARCH(","&amp;$B44&amp;",",","&amp;SUBSTITUTE('Plan (vierge)'!$D$10:$D$44," ","")&amp;",")))</f>
        <v>1</v>
      </c>
      <c r="F44" s="34" t="n">
        <f aca="false">SUMPRODUCT(ISNUMBER(SEARCH(","&amp;$B44&amp;",",","&amp;SUBSTITUTE('Plan (vierge)'!$D$10:$D$44," ","")&amp;","))*('Plan (vierge)'!$H$10:$H$44="Fait"))</f>
        <v>0</v>
      </c>
      <c r="G44" s="34" t="n">
        <f aca="false">SUMPRODUCT(ISNUMBER(SEARCH(","&amp;$B44&amp;",",","&amp;SUBSTITUTE('Plan (vierge)'!$D$10:$D$44," ","")&amp;","))*('Plan (vierge)'!$H$10:$H$44="En cours"))</f>
        <v>0</v>
      </c>
      <c r="H44" s="34" t="n">
        <f aca="false">SUMPRODUCT(ISNUMBER(SEARCH(","&amp;$B44&amp;",",","&amp;SUBSTITUTE('Plan (vierge)'!$D$10:$D$44," ","")&amp;","))*('Plan (vierge)'!$H$10:$H$44="À faire"))</f>
        <v>1</v>
      </c>
      <c r="I44" s="34" t="n">
        <f aca="false">SUMPRODUCT(ISNUMBER(SEARCH(","&amp;$B44&amp;",",","&amp;SUBSTITUTE('Plan (vierge)'!$D$10:$D$44," ","")&amp;","))*('Plan (vierge)'!$H$10:$H$44="Sans objet"))</f>
        <v>0</v>
      </c>
      <c r="J44" s="34" t="n">
        <f aca="false">SUMPRODUCT(ISNUMBER(SEARCH(","&amp;$B44&amp;",",","&amp;SUBSTITUTE('Plan (vierge)'!$D$10:$D$44," ","")&amp;","))*('Plan (vierge)'!$K$10:$K$44="En retard"))</f>
        <v>0</v>
      </c>
      <c r="K44" s="32" t="n">
        <f aca="false">IF(E44-I44=0,"",F44/(E44-I44))</f>
        <v>0</v>
      </c>
      <c r="L44" s="40" t="str">
        <f aca="false">IF(E44=0,IF(D44="Inchangé","","Aucune action : à planifier"),IF(J44&gt;0,"Action en retard",IF(AND(K44=1,E44&gt;I44),"Terminé","")))</f>
        <v/>
      </c>
    </row>
    <row r="45" customFormat="false" ht="27.75" hidden="false" customHeight="true" outlineLevel="0" collapsed="false">
      <c r="A45" s="20" t="n">
        <v>1</v>
      </c>
      <c r="B45" s="20" t="n">
        <v>3</v>
      </c>
      <c r="C45" s="39" t="s">
        <v>204</v>
      </c>
      <c r="D45" s="20" t="s">
        <v>202</v>
      </c>
      <c r="E45" s="34" t="n">
        <f aca="false">SUMPRODUCT(--ISNUMBER(SEARCH(","&amp;$B45&amp;",",","&amp;SUBSTITUTE('Plan (vierge)'!$D$10:$D$44," ","")&amp;",")))</f>
        <v>1</v>
      </c>
      <c r="F45" s="34" t="n">
        <f aca="false">SUMPRODUCT(ISNUMBER(SEARCH(","&amp;$B45&amp;",",","&amp;SUBSTITUTE('Plan (vierge)'!$D$10:$D$44," ","")&amp;","))*('Plan (vierge)'!$H$10:$H$44="Fait"))</f>
        <v>0</v>
      </c>
      <c r="G45" s="34" t="n">
        <f aca="false">SUMPRODUCT(ISNUMBER(SEARCH(","&amp;$B45&amp;",",","&amp;SUBSTITUTE('Plan (vierge)'!$D$10:$D$44," ","")&amp;","))*('Plan (vierge)'!$H$10:$H$44="En cours"))</f>
        <v>0</v>
      </c>
      <c r="H45" s="34" t="n">
        <f aca="false">SUMPRODUCT(ISNUMBER(SEARCH(","&amp;$B45&amp;",",","&amp;SUBSTITUTE('Plan (vierge)'!$D$10:$D$44," ","")&amp;","))*('Plan (vierge)'!$H$10:$H$44="À faire"))</f>
        <v>1</v>
      </c>
      <c r="I45" s="34" t="n">
        <f aca="false">SUMPRODUCT(ISNUMBER(SEARCH(","&amp;$B45&amp;",",","&amp;SUBSTITUTE('Plan (vierge)'!$D$10:$D$44," ","")&amp;","))*('Plan (vierge)'!$H$10:$H$44="Sans objet"))</f>
        <v>0</v>
      </c>
      <c r="J45" s="34" t="n">
        <f aca="false">SUMPRODUCT(ISNUMBER(SEARCH(","&amp;$B45&amp;",",","&amp;SUBSTITUTE('Plan (vierge)'!$D$10:$D$44," ","")&amp;","))*('Plan (vierge)'!$K$10:$K$44="En retard"))</f>
        <v>0</v>
      </c>
      <c r="K45" s="32" t="n">
        <f aca="false">IF(E45-I45=0,"",F45/(E45-I45))</f>
        <v>0</v>
      </c>
      <c r="L45" s="40" t="str">
        <f aca="false">IF(E45=0,IF(D45="Inchangé","","Aucune action : à planifier"),IF(J45&gt;0,"Action en retard",IF(AND(K45=1,E45&gt;I45),"Terminé","")))</f>
        <v/>
      </c>
    </row>
    <row r="46" customFormat="false" ht="27.75" hidden="false" customHeight="true" outlineLevel="0" collapsed="false">
      <c r="A46" s="41" t="n">
        <v>2</v>
      </c>
      <c r="B46" s="41" t="n">
        <v>4</v>
      </c>
      <c r="C46" s="42" t="s">
        <v>205</v>
      </c>
      <c r="D46" s="41" t="s">
        <v>206</v>
      </c>
      <c r="E46" s="43" t="n">
        <f aca="false">SUMPRODUCT(--ISNUMBER(SEARCH(","&amp;$B46&amp;",",","&amp;SUBSTITUTE('Plan (vierge)'!$D$10:$D$44," ","")&amp;",")))</f>
        <v>0</v>
      </c>
      <c r="F46" s="43" t="n">
        <f aca="false">SUMPRODUCT(ISNUMBER(SEARCH(","&amp;$B46&amp;",",","&amp;SUBSTITUTE('Plan (vierge)'!$D$10:$D$44," ","")&amp;","))*('Plan (vierge)'!$H$10:$H$44="Fait"))</f>
        <v>0</v>
      </c>
      <c r="G46" s="43" t="n">
        <f aca="false">SUMPRODUCT(ISNUMBER(SEARCH(","&amp;$B46&amp;",",","&amp;SUBSTITUTE('Plan (vierge)'!$D$10:$D$44," ","")&amp;","))*('Plan (vierge)'!$H$10:$H$44="En cours"))</f>
        <v>0</v>
      </c>
      <c r="H46" s="43" t="n">
        <f aca="false">SUMPRODUCT(ISNUMBER(SEARCH(","&amp;$B46&amp;",",","&amp;SUBSTITUTE('Plan (vierge)'!$D$10:$D$44," ","")&amp;","))*('Plan (vierge)'!$H$10:$H$44="À faire"))</f>
        <v>0</v>
      </c>
      <c r="I46" s="43" t="n">
        <f aca="false">SUMPRODUCT(ISNUMBER(SEARCH(","&amp;$B46&amp;",",","&amp;SUBSTITUTE('Plan (vierge)'!$D$10:$D$44," ","")&amp;","))*('Plan (vierge)'!$H$10:$H$44="Sans objet"))</f>
        <v>0</v>
      </c>
      <c r="J46" s="43" t="n">
        <f aca="false">SUMPRODUCT(ISNUMBER(SEARCH(","&amp;$B46&amp;",",","&amp;SUBSTITUTE('Plan (vierge)'!$D$10:$D$44," ","")&amp;","))*('Plan (vierge)'!$K$10:$K$44="En retard"))</f>
        <v>0</v>
      </c>
      <c r="K46" s="44" t="str">
        <f aca="false">IF(E46-I46=0,"",F46/(E46-I46))</f>
        <v/>
      </c>
      <c r="L46" s="45" t="str">
        <f aca="false">IF(E46=0,IF(D46="Inchangé","","Aucune action : à planifier"),IF(J46&gt;0,"Action en retard",IF(AND(K46=1,E46&gt;I46),"Terminé","")))</f>
        <v/>
      </c>
    </row>
    <row r="47" customFormat="false" ht="19.5" hidden="false" customHeight="true" outlineLevel="0" collapsed="false">
      <c r="A47" s="20" t="n">
        <v>2</v>
      </c>
      <c r="B47" s="20" t="n">
        <v>5</v>
      </c>
      <c r="C47" s="39" t="s">
        <v>207</v>
      </c>
      <c r="D47" s="20" t="s">
        <v>206</v>
      </c>
      <c r="E47" s="34" t="n">
        <f aca="false">SUMPRODUCT(--ISNUMBER(SEARCH(","&amp;$B47&amp;",",","&amp;SUBSTITUTE('Plan (vierge)'!$D$10:$D$44," ","")&amp;",")))</f>
        <v>0</v>
      </c>
      <c r="F47" s="34" t="n">
        <f aca="false">SUMPRODUCT(ISNUMBER(SEARCH(","&amp;$B47&amp;",",","&amp;SUBSTITUTE('Plan (vierge)'!$D$10:$D$44," ","")&amp;","))*('Plan (vierge)'!$H$10:$H$44="Fait"))</f>
        <v>0</v>
      </c>
      <c r="G47" s="34" t="n">
        <f aca="false">SUMPRODUCT(ISNUMBER(SEARCH(","&amp;$B47&amp;",",","&amp;SUBSTITUTE('Plan (vierge)'!$D$10:$D$44," ","")&amp;","))*('Plan (vierge)'!$H$10:$H$44="En cours"))</f>
        <v>0</v>
      </c>
      <c r="H47" s="34" t="n">
        <f aca="false">SUMPRODUCT(ISNUMBER(SEARCH(","&amp;$B47&amp;",",","&amp;SUBSTITUTE('Plan (vierge)'!$D$10:$D$44," ","")&amp;","))*('Plan (vierge)'!$H$10:$H$44="À faire"))</f>
        <v>0</v>
      </c>
      <c r="I47" s="34" t="n">
        <f aca="false">SUMPRODUCT(ISNUMBER(SEARCH(","&amp;$B47&amp;",",","&amp;SUBSTITUTE('Plan (vierge)'!$D$10:$D$44," ","")&amp;","))*('Plan (vierge)'!$H$10:$H$44="Sans objet"))</f>
        <v>0</v>
      </c>
      <c r="J47" s="34" t="n">
        <f aca="false">SUMPRODUCT(ISNUMBER(SEARCH(","&amp;$B47&amp;",",","&amp;SUBSTITUTE('Plan (vierge)'!$D$10:$D$44," ","")&amp;","))*('Plan (vierge)'!$K$10:$K$44="En retard"))</f>
        <v>0</v>
      </c>
      <c r="K47" s="32" t="str">
        <f aca="false">IF(E47-I47=0,"",F47/(E47-I47))</f>
        <v/>
      </c>
      <c r="L47" s="40" t="str">
        <f aca="false">IF(E47=0,IF(D47="Inchangé","","Aucune action : à planifier"),IF(J47&gt;0,"Action en retard",IF(AND(K47=1,E47&gt;I47),"Terminé","")))</f>
        <v/>
      </c>
    </row>
    <row r="48" customFormat="false" ht="27.75" hidden="false" customHeight="true" outlineLevel="0" collapsed="false">
      <c r="A48" s="20" t="n">
        <v>2</v>
      </c>
      <c r="B48" s="20" t="n">
        <v>6</v>
      </c>
      <c r="C48" s="39" t="s">
        <v>208</v>
      </c>
      <c r="D48" s="20" t="s">
        <v>206</v>
      </c>
      <c r="E48" s="34" t="n">
        <f aca="false">SUMPRODUCT(--ISNUMBER(SEARCH(","&amp;$B48&amp;",",","&amp;SUBSTITUTE('Plan (vierge)'!$D$10:$D$44," ","")&amp;",")))</f>
        <v>0</v>
      </c>
      <c r="F48" s="34" t="n">
        <f aca="false">SUMPRODUCT(ISNUMBER(SEARCH(","&amp;$B48&amp;",",","&amp;SUBSTITUTE('Plan (vierge)'!$D$10:$D$44," ","")&amp;","))*('Plan (vierge)'!$H$10:$H$44="Fait"))</f>
        <v>0</v>
      </c>
      <c r="G48" s="34" t="n">
        <f aca="false">SUMPRODUCT(ISNUMBER(SEARCH(","&amp;$B48&amp;",",","&amp;SUBSTITUTE('Plan (vierge)'!$D$10:$D$44," ","")&amp;","))*('Plan (vierge)'!$H$10:$H$44="En cours"))</f>
        <v>0</v>
      </c>
      <c r="H48" s="34" t="n">
        <f aca="false">SUMPRODUCT(ISNUMBER(SEARCH(","&amp;$B48&amp;",",","&amp;SUBSTITUTE('Plan (vierge)'!$D$10:$D$44," ","")&amp;","))*('Plan (vierge)'!$H$10:$H$44="À faire"))</f>
        <v>0</v>
      </c>
      <c r="I48" s="34" t="n">
        <f aca="false">SUMPRODUCT(ISNUMBER(SEARCH(","&amp;$B48&amp;",",","&amp;SUBSTITUTE('Plan (vierge)'!$D$10:$D$44," ","")&amp;","))*('Plan (vierge)'!$H$10:$H$44="Sans objet"))</f>
        <v>0</v>
      </c>
      <c r="J48" s="34" t="n">
        <f aca="false">SUMPRODUCT(ISNUMBER(SEARCH(","&amp;$B48&amp;",",","&amp;SUBSTITUTE('Plan (vierge)'!$D$10:$D$44," ","")&amp;","))*('Plan (vierge)'!$K$10:$K$44="En retard"))</f>
        <v>0</v>
      </c>
      <c r="K48" s="32" t="str">
        <f aca="false">IF(E48-I48=0,"",F48/(E48-I48))</f>
        <v/>
      </c>
      <c r="L48" s="40" t="str">
        <f aca="false">IF(E48=0,IF(D48="Inchangé","","Aucune action : à planifier"),IF(J48&gt;0,"Action en retard",IF(AND(K48=1,E48&gt;I48),"Terminé","")))</f>
        <v/>
      </c>
    </row>
    <row r="49" customFormat="false" ht="27.75" hidden="false" customHeight="true" outlineLevel="0" collapsed="false">
      <c r="A49" s="20" t="n">
        <v>2</v>
      </c>
      <c r="B49" s="20" t="n">
        <v>7</v>
      </c>
      <c r="C49" s="39" t="s">
        <v>209</v>
      </c>
      <c r="D49" s="20" t="s">
        <v>202</v>
      </c>
      <c r="E49" s="34" t="n">
        <f aca="false">SUMPRODUCT(--ISNUMBER(SEARCH(","&amp;$B49&amp;",",","&amp;SUBSTITUTE('Plan (vierge)'!$D$10:$D$44," ","")&amp;",")))</f>
        <v>1</v>
      </c>
      <c r="F49" s="34" t="n">
        <f aca="false">SUMPRODUCT(ISNUMBER(SEARCH(","&amp;$B49&amp;",",","&amp;SUBSTITUTE('Plan (vierge)'!$D$10:$D$44," ","")&amp;","))*('Plan (vierge)'!$H$10:$H$44="Fait"))</f>
        <v>0</v>
      </c>
      <c r="G49" s="34" t="n">
        <f aca="false">SUMPRODUCT(ISNUMBER(SEARCH(","&amp;$B49&amp;",",","&amp;SUBSTITUTE('Plan (vierge)'!$D$10:$D$44," ","")&amp;","))*('Plan (vierge)'!$H$10:$H$44="En cours"))</f>
        <v>0</v>
      </c>
      <c r="H49" s="34" t="n">
        <f aca="false">SUMPRODUCT(ISNUMBER(SEARCH(","&amp;$B49&amp;",",","&amp;SUBSTITUTE('Plan (vierge)'!$D$10:$D$44," ","")&amp;","))*('Plan (vierge)'!$H$10:$H$44="À faire"))</f>
        <v>1</v>
      </c>
      <c r="I49" s="34" t="n">
        <f aca="false">SUMPRODUCT(ISNUMBER(SEARCH(","&amp;$B49&amp;",",","&amp;SUBSTITUTE('Plan (vierge)'!$D$10:$D$44," ","")&amp;","))*('Plan (vierge)'!$H$10:$H$44="Sans objet"))</f>
        <v>0</v>
      </c>
      <c r="J49" s="34" t="n">
        <f aca="false">SUMPRODUCT(ISNUMBER(SEARCH(","&amp;$B49&amp;",",","&amp;SUBSTITUTE('Plan (vierge)'!$D$10:$D$44," ","")&amp;","))*('Plan (vierge)'!$K$10:$K$44="En retard"))</f>
        <v>0</v>
      </c>
      <c r="K49" s="32" t="n">
        <f aca="false">IF(E49-I49=0,"",F49/(E49-I49))</f>
        <v>0</v>
      </c>
      <c r="L49" s="40" t="str">
        <f aca="false">IF(E49=0,IF(D49="Inchangé","","Aucune action : à planifier"),IF(J49&gt;0,"Action en retard",IF(AND(K49=1,E49&gt;I49),"Terminé","")))</f>
        <v/>
      </c>
    </row>
    <row r="50" customFormat="false" ht="27.75" hidden="false" customHeight="true" outlineLevel="0" collapsed="false">
      <c r="A50" s="20" t="n">
        <v>2</v>
      </c>
      <c r="B50" s="20" t="n">
        <v>8</v>
      </c>
      <c r="C50" s="39" t="s">
        <v>210</v>
      </c>
      <c r="D50" s="20" t="s">
        <v>206</v>
      </c>
      <c r="E50" s="34" t="n">
        <f aca="false">SUMPRODUCT(--ISNUMBER(SEARCH(","&amp;$B50&amp;",",","&amp;SUBSTITUTE('Plan (vierge)'!$D$10:$D$44," ","")&amp;",")))</f>
        <v>0</v>
      </c>
      <c r="F50" s="34" t="n">
        <f aca="false">SUMPRODUCT(ISNUMBER(SEARCH(","&amp;$B50&amp;",",","&amp;SUBSTITUTE('Plan (vierge)'!$D$10:$D$44," ","")&amp;","))*('Plan (vierge)'!$H$10:$H$44="Fait"))</f>
        <v>0</v>
      </c>
      <c r="G50" s="34" t="n">
        <f aca="false">SUMPRODUCT(ISNUMBER(SEARCH(","&amp;$B50&amp;",",","&amp;SUBSTITUTE('Plan (vierge)'!$D$10:$D$44," ","")&amp;","))*('Plan (vierge)'!$H$10:$H$44="En cours"))</f>
        <v>0</v>
      </c>
      <c r="H50" s="34" t="n">
        <f aca="false">SUMPRODUCT(ISNUMBER(SEARCH(","&amp;$B50&amp;",",","&amp;SUBSTITUTE('Plan (vierge)'!$D$10:$D$44," ","")&amp;","))*('Plan (vierge)'!$H$10:$H$44="À faire"))</f>
        <v>0</v>
      </c>
      <c r="I50" s="34" t="n">
        <f aca="false">SUMPRODUCT(ISNUMBER(SEARCH(","&amp;$B50&amp;",",","&amp;SUBSTITUTE('Plan (vierge)'!$D$10:$D$44," ","")&amp;","))*('Plan (vierge)'!$H$10:$H$44="Sans objet"))</f>
        <v>0</v>
      </c>
      <c r="J50" s="34" t="n">
        <f aca="false">SUMPRODUCT(ISNUMBER(SEARCH(","&amp;$B50&amp;",",","&amp;SUBSTITUTE('Plan (vierge)'!$D$10:$D$44," ","")&amp;","))*('Plan (vierge)'!$K$10:$K$44="En retard"))</f>
        <v>0</v>
      </c>
      <c r="K50" s="32" t="str">
        <f aca="false">IF(E50-I50=0,"",F50/(E50-I50))</f>
        <v/>
      </c>
      <c r="L50" s="40" t="str">
        <f aca="false">IF(E50=0,IF(D50="Inchangé","","Aucune action : à planifier"),IF(J50&gt;0,"Action en retard",IF(AND(K50=1,E50&gt;I50),"Terminé","")))</f>
        <v/>
      </c>
    </row>
    <row r="51" customFormat="false" ht="27.75" hidden="false" customHeight="true" outlineLevel="0" collapsed="false">
      <c r="A51" s="41" t="n">
        <v>3</v>
      </c>
      <c r="B51" s="41" t="n">
        <v>9</v>
      </c>
      <c r="C51" s="42" t="s">
        <v>211</v>
      </c>
      <c r="D51" s="41" t="s">
        <v>206</v>
      </c>
      <c r="E51" s="43" t="n">
        <f aca="false">SUMPRODUCT(--ISNUMBER(SEARCH(","&amp;$B51&amp;",",","&amp;SUBSTITUTE('Plan (vierge)'!$D$10:$D$44," ","")&amp;",")))</f>
        <v>0</v>
      </c>
      <c r="F51" s="43" t="n">
        <f aca="false">SUMPRODUCT(ISNUMBER(SEARCH(","&amp;$B51&amp;",",","&amp;SUBSTITUTE('Plan (vierge)'!$D$10:$D$44," ","")&amp;","))*('Plan (vierge)'!$H$10:$H$44="Fait"))</f>
        <v>0</v>
      </c>
      <c r="G51" s="43" t="n">
        <f aca="false">SUMPRODUCT(ISNUMBER(SEARCH(","&amp;$B51&amp;",",","&amp;SUBSTITUTE('Plan (vierge)'!$D$10:$D$44," ","")&amp;","))*('Plan (vierge)'!$H$10:$H$44="En cours"))</f>
        <v>0</v>
      </c>
      <c r="H51" s="43" t="n">
        <f aca="false">SUMPRODUCT(ISNUMBER(SEARCH(","&amp;$B51&amp;",",","&amp;SUBSTITUTE('Plan (vierge)'!$D$10:$D$44," ","")&amp;","))*('Plan (vierge)'!$H$10:$H$44="À faire"))</f>
        <v>0</v>
      </c>
      <c r="I51" s="43" t="n">
        <f aca="false">SUMPRODUCT(ISNUMBER(SEARCH(","&amp;$B51&amp;",",","&amp;SUBSTITUTE('Plan (vierge)'!$D$10:$D$44," ","")&amp;","))*('Plan (vierge)'!$H$10:$H$44="Sans objet"))</f>
        <v>0</v>
      </c>
      <c r="J51" s="43" t="n">
        <f aca="false">SUMPRODUCT(ISNUMBER(SEARCH(","&amp;$B51&amp;",",","&amp;SUBSTITUTE('Plan (vierge)'!$D$10:$D$44," ","")&amp;","))*('Plan (vierge)'!$K$10:$K$44="En retard"))</f>
        <v>0</v>
      </c>
      <c r="K51" s="44" t="str">
        <f aca="false">IF(E51-I51=0,"",F51/(E51-I51))</f>
        <v/>
      </c>
      <c r="L51" s="45" t="str">
        <f aca="false">IF(E51=0,IF(D51="Inchangé","","Aucune action : à planifier"),IF(J51&gt;0,"Action en retard",IF(AND(K51=1,E51&gt;I51),"Terminé","")))</f>
        <v/>
      </c>
    </row>
    <row r="52" customFormat="false" ht="27.75" hidden="false" customHeight="true" outlineLevel="0" collapsed="false">
      <c r="A52" s="20" t="n">
        <v>3</v>
      </c>
      <c r="B52" s="20" t="n">
        <v>10</v>
      </c>
      <c r="C52" s="39" t="s">
        <v>212</v>
      </c>
      <c r="D52" s="20" t="s">
        <v>206</v>
      </c>
      <c r="E52" s="34" t="n">
        <f aca="false">SUMPRODUCT(--ISNUMBER(SEARCH(","&amp;$B52&amp;",",","&amp;SUBSTITUTE('Plan (vierge)'!$D$10:$D$44," ","")&amp;",")))</f>
        <v>0</v>
      </c>
      <c r="F52" s="34" t="n">
        <f aca="false">SUMPRODUCT(ISNUMBER(SEARCH(","&amp;$B52&amp;",",","&amp;SUBSTITUTE('Plan (vierge)'!$D$10:$D$44," ","")&amp;","))*('Plan (vierge)'!$H$10:$H$44="Fait"))</f>
        <v>0</v>
      </c>
      <c r="G52" s="34" t="n">
        <f aca="false">SUMPRODUCT(ISNUMBER(SEARCH(","&amp;$B52&amp;",",","&amp;SUBSTITUTE('Plan (vierge)'!$D$10:$D$44," ","")&amp;","))*('Plan (vierge)'!$H$10:$H$44="En cours"))</f>
        <v>0</v>
      </c>
      <c r="H52" s="34" t="n">
        <f aca="false">SUMPRODUCT(ISNUMBER(SEARCH(","&amp;$B52&amp;",",","&amp;SUBSTITUTE('Plan (vierge)'!$D$10:$D$44," ","")&amp;","))*('Plan (vierge)'!$H$10:$H$44="À faire"))</f>
        <v>0</v>
      </c>
      <c r="I52" s="34" t="n">
        <f aca="false">SUMPRODUCT(ISNUMBER(SEARCH(","&amp;$B52&amp;",",","&amp;SUBSTITUTE('Plan (vierge)'!$D$10:$D$44," ","")&amp;","))*('Plan (vierge)'!$H$10:$H$44="Sans objet"))</f>
        <v>0</v>
      </c>
      <c r="J52" s="34" t="n">
        <f aca="false">SUMPRODUCT(ISNUMBER(SEARCH(","&amp;$B52&amp;",",","&amp;SUBSTITUTE('Plan (vierge)'!$D$10:$D$44," ","")&amp;","))*('Plan (vierge)'!$K$10:$K$44="En retard"))</f>
        <v>0</v>
      </c>
      <c r="K52" s="32" t="str">
        <f aca="false">IF(E52-I52=0,"",F52/(E52-I52))</f>
        <v/>
      </c>
      <c r="L52" s="40" t="str">
        <f aca="false">IF(E52=0,IF(D52="Inchangé","","Aucune action : à planifier"),IF(J52&gt;0,"Action en retard",IF(AND(K52=1,E52&gt;I52),"Terminé","")))</f>
        <v/>
      </c>
    </row>
    <row r="53" customFormat="false" ht="27.75" hidden="false" customHeight="true" outlineLevel="0" collapsed="false">
      <c r="A53" s="20" t="n">
        <v>3</v>
      </c>
      <c r="B53" s="20" t="n">
        <v>11</v>
      </c>
      <c r="C53" s="39" t="s">
        <v>213</v>
      </c>
      <c r="D53" s="20" t="s">
        <v>206</v>
      </c>
      <c r="E53" s="34" t="n">
        <f aca="false">SUMPRODUCT(--ISNUMBER(SEARCH(","&amp;$B53&amp;",",","&amp;SUBSTITUTE('Plan (vierge)'!$D$10:$D$44," ","")&amp;",")))</f>
        <v>0</v>
      </c>
      <c r="F53" s="34" t="n">
        <f aca="false">SUMPRODUCT(ISNUMBER(SEARCH(","&amp;$B53&amp;",",","&amp;SUBSTITUTE('Plan (vierge)'!$D$10:$D$44," ","")&amp;","))*('Plan (vierge)'!$H$10:$H$44="Fait"))</f>
        <v>0</v>
      </c>
      <c r="G53" s="34" t="n">
        <f aca="false">SUMPRODUCT(ISNUMBER(SEARCH(","&amp;$B53&amp;",",","&amp;SUBSTITUTE('Plan (vierge)'!$D$10:$D$44," ","")&amp;","))*('Plan (vierge)'!$H$10:$H$44="En cours"))</f>
        <v>0</v>
      </c>
      <c r="H53" s="34" t="n">
        <f aca="false">SUMPRODUCT(ISNUMBER(SEARCH(","&amp;$B53&amp;",",","&amp;SUBSTITUTE('Plan (vierge)'!$D$10:$D$44," ","")&amp;","))*('Plan (vierge)'!$H$10:$H$44="À faire"))</f>
        <v>0</v>
      </c>
      <c r="I53" s="34" t="n">
        <f aca="false">SUMPRODUCT(ISNUMBER(SEARCH(","&amp;$B53&amp;",",","&amp;SUBSTITUTE('Plan (vierge)'!$D$10:$D$44," ","")&amp;","))*('Plan (vierge)'!$H$10:$H$44="Sans objet"))</f>
        <v>0</v>
      </c>
      <c r="J53" s="34" t="n">
        <f aca="false">SUMPRODUCT(ISNUMBER(SEARCH(","&amp;$B53&amp;",",","&amp;SUBSTITUTE('Plan (vierge)'!$D$10:$D$44," ","")&amp;","))*('Plan (vierge)'!$K$10:$K$44="En retard"))</f>
        <v>0</v>
      </c>
      <c r="K53" s="32" t="str">
        <f aca="false">IF(E53-I53=0,"",F53/(E53-I53))</f>
        <v/>
      </c>
      <c r="L53" s="40" t="str">
        <f aca="false">IF(E53=0,IF(D53="Inchangé","","Aucune action : à planifier"),IF(J53&gt;0,"Action en retard",IF(AND(K53=1,E53&gt;I53),"Terminé","")))</f>
        <v/>
      </c>
    </row>
    <row r="54" customFormat="false" ht="27.75" hidden="false" customHeight="true" outlineLevel="0" collapsed="false">
      <c r="A54" s="20" t="n">
        <v>3</v>
      </c>
      <c r="B54" s="20" t="n">
        <v>12</v>
      </c>
      <c r="C54" s="39" t="s">
        <v>214</v>
      </c>
      <c r="D54" s="20" t="s">
        <v>202</v>
      </c>
      <c r="E54" s="34" t="n">
        <f aca="false">SUMPRODUCT(--ISNUMBER(SEARCH(","&amp;$B54&amp;",",","&amp;SUBSTITUTE('Plan (vierge)'!$D$10:$D$44," ","")&amp;",")))</f>
        <v>2</v>
      </c>
      <c r="F54" s="34" t="n">
        <f aca="false">SUMPRODUCT(ISNUMBER(SEARCH(","&amp;$B54&amp;",",","&amp;SUBSTITUTE('Plan (vierge)'!$D$10:$D$44," ","")&amp;","))*('Plan (vierge)'!$H$10:$H$44="Fait"))</f>
        <v>0</v>
      </c>
      <c r="G54" s="34" t="n">
        <f aca="false">SUMPRODUCT(ISNUMBER(SEARCH(","&amp;$B54&amp;",",","&amp;SUBSTITUTE('Plan (vierge)'!$D$10:$D$44," ","")&amp;","))*('Plan (vierge)'!$H$10:$H$44="En cours"))</f>
        <v>0</v>
      </c>
      <c r="H54" s="34" t="n">
        <f aca="false">SUMPRODUCT(ISNUMBER(SEARCH(","&amp;$B54&amp;",",","&amp;SUBSTITUTE('Plan (vierge)'!$D$10:$D$44," ","")&amp;","))*('Plan (vierge)'!$H$10:$H$44="À faire"))</f>
        <v>2</v>
      </c>
      <c r="I54" s="34" t="n">
        <f aca="false">SUMPRODUCT(ISNUMBER(SEARCH(","&amp;$B54&amp;",",","&amp;SUBSTITUTE('Plan (vierge)'!$D$10:$D$44," ","")&amp;","))*('Plan (vierge)'!$H$10:$H$44="Sans objet"))</f>
        <v>0</v>
      </c>
      <c r="J54" s="34" t="n">
        <f aca="false">SUMPRODUCT(ISNUMBER(SEARCH(","&amp;$B54&amp;",",","&amp;SUBSTITUTE('Plan (vierge)'!$D$10:$D$44," ","")&amp;","))*('Plan (vierge)'!$K$10:$K$44="En retard"))</f>
        <v>0</v>
      </c>
      <c r="K54" s="32" t="n">
        <f aca="false">IF(E54-I54=0,"",F54/(E54-I54))</f>
        <v>0</v>
      </c>
      <c r="L54" s="40" t="str">
        <f aca="false">IF(E54=0,IF(D54="Inchangé","","Aucune action : à planifier"),IF(J54&gt;0,"Action en retard",IF(AND(K54=1,E54&gt;I54),"Terminé","")))</f>
        <v/>
      </c>
    </row>
    <row r="55" customFormat="false" ht="27.75" hidden="false" customHeight="true" outlineLevel="0" collapsed="false">
      <c r="A55" s="20" t="n">
        <v>3</v>
      </c>
      <c r="B55" s="20" t="n">
        <v>13</v>
      </c>
      <c r="C55" s="39" t="s">
        <v>215</v>
      </c>
      <c r="D55" s="20" t="s">
        <v>206</v>
      </c>
      <c r="E55" s="34" t="n">
        <f aca="false">SUMPRODUCT(--ISNUMBER(SEARCH(","&amp;$B55&amp;",",","&amp;SUBSTITUTE('Plan (vierge)'!$D$10:$D$44," ","")&amp;",")))</f>
        <v>0</v>
      </c>
      <c r="F55" s="34" t="n">
        <f aca="false">SUMPRODUCT(ISNUMBER(SEARCH(","&amp;$B55&amp;",",","&amp;SUBSTITUTE('Plan (vierge)'!$D$10:$D$44," ","")&amp;","))*('Plan (vierge)'!$H$10:$H$44="Fait"))</f>
        <v>0</v>
      </c>
      <c r="G55" s="34" t="n">
        <f aca="false">SUMPRODUCT(ISNUMBER(SEARCH(","&amp;$B55&amp;",",","&amp;SUBSTITUTE('Plan (vierge)'!$D$10:$D$44," ","")&amp;","))*('Plan (vierge)'!$H$10:$H$44="En cours"))</f>
        <v>0</v>
      </c>
      <c r="H55" s="34" t="n">
        <f aca="false">SUMPRODUCT(ISNUMBER(SEARCH(","&amp;$B55&amp;",",","&amp;SUBSTITUTE('Plan (vierge)'!$D$10:$D$44," ","")&amp;","))*('Plan (vierge)'!$H$10:$H$44="À faire"))</f>
        <v>0</v>
      </c>
      <c r="I55" s="34" t="n">
        <f aca="false">SUMPRODUCT(ISNUMBER(SEARCH(","&amp;$B55&amp;",",","&amp;SUBSTITUTE('Plan (vierge)'!$D$10:$D$44," ","")&amp;","))*('Plan (vierge)'!$H$10:$H$44="Sans objet"))</f>
        <v>0</v>
      </c>
      <c r="J55" s="34" t="n">
        <f aca="false">SUMPRODUCT(ISNUMBER(SEARCH(","&amp;$B55&amp;",",","&amp;SUBSTITUTE('Plan (vierge)'!$D$10:$D$44," ","")&amp;","))*('Plan (vierge)'!$K$10:$K$44="En retard"))</f>
        <v>0</v>
      </c>
      <c r="K55" s="32" t="str">
        <f aca="false">IF(E55-I55=0,"",F55/(E55-I55))</f>
        <v/>
      </c>
      <c r="L55" s="40" t="str">
        <f aca="false">IF(E55=0,IF(D55="Inchangé","","Aucune action : à planifier"),IF(J55&gt;0,"Action en retard",IF(AND(K55=1,E55&gt;I55),"Terminé","")))</f>
        <v/>
      </c>
    </row>
    <row r="56" customFormat="false" ht="27.75" hidden="false" customHeight="true" outlineLevel="0" collapsed="false">
      <c r="A56" s="20" t="n">
        <v>3</v>
      </c>
      <c r="B56" s="20" t="n">
        <v>14</v>
      </c>
      <c r="C56" s="39" t="s">
        <v>216</v>
      </c>
      <c r="D56" s="20" t="s">
        <v>202</v>
      </c>
      <c r="E56" s="34" t="n">
        <f aca="false">SUMPRODUCT(--ISNUMBER(SEARCH(","&amp;$B56&amp;",",","&amp;SUBSTITUTE('Plan (vierge)'!$D$10:$D$44," ","")&amp;",")))</f>
        <v>1</v>
      </c>
      <c r="F56" s="34" t="n">
        <f aca="false">SUMPRODUCT(ISNUMBER(SEARCH(","&amp;$B56&amp;",",","&amp;SUBSTITUTE('Plan (vierge)'!$D$10:$D$44," ","")&amp;","))*('Plan (vierge)'!$H$10:$H$44="Fait"))</f>
        <v>0</v>
      </c>
      <c r="G56" s="34" t="n">
        <f aca="false">SUMPRODUCT(ISNUMBER(SEARCH(","&amp;$B56&amp;",",","&amp;SUBSTITUTE('Plan (vierge)'!$D$10:$D$44," ","")&amp;","))*('Plan (vierge)'!$H$10:$H$44="En cours"))</f>
        <v>0</v>
      </c>
      <c r="H56" s="34" t="n">
        <f aca="false">SUMPRODUCT(ISNUMBER(SEARCH(","&amp;$B56&amp;",",","&amp;SUBSTITUTE('Plan (vierge)'!$D$10:$D$44," ","")&amp;","))*('Plan (vierge)'!$H$10:$H$44="À faire"))</f>
        <v>1</v>
      </c>
      <c r="I56" s="34" t="n">
        <f aca="false">SUMPRODUCT(ISNUMBER(SEARCH(","&amp;$B56&amp;",",","&amp;SUBSTITUTE('Plan (vierge)'!$D$10:$D$44," ","")&amp;","))*('Plan (vierge)'!$H$10:$H$44="Sans objet"))</f>
        <v>0</v>
      </c>
      <c r="J56" s="34" t="n">
        <f aca="false">SUMPRODUCT(ISNUMBER(SEARCH(","&amp;$B56&amp;",",","&amp;SUBSTITUTE('Plan (vierge)'!$D$10:$D$44," ","")&amp;","))*('Plan (vierge)'!$K$10:$K$44="En retard"))</f>
        <v>0</v>
      </c>
      <c r="K56" s="32" t="n">
        <f aca="false">IF(E56-I56=0,"",F56/(E56-I56))</f>
        <v>0</v>
      </c>
      <c r="L56" s="40" t="str">
        <f aca="false">IF(E56=0,IF(D56="Inchangé","","Aucune action : à planifier"),IF(J56&gt;0,"Action en retard",IF(AND(K56=1,E56&gt;I56),"Terminé","")))</f>
        <v/>
      </c>
    </row>
    <row r="57" customFormat="false" ht="27.75" hidden="false" customHeight="true" outlineLevel="0" collapsed="false">
      <c r="A57" s="20" t="n">
        <v>3</v>
      </c>
      <c r="B57" s="20" t="n">
        <v>15</v>
      </c>
      <c r="C57" s="39" t="s">
        <v>217</v>
      </c>
      <c r="D57" s="20" t="s">
        <v>202</v>
      </c>
      <c r="E57" s="34" t="n">
        <f aca="false">SUMPRODUCT(--ISNUMBER(SEARCH(","&amp;$B57&amp;",",","&amp;SUBSTITUTE('Plan (vierge)'!$D$10:$D$44," ","")&amp;",")))</f>
        <v>1</v>
      </c>
      <c r="F57" s="34" t="n">
        <f aca="false">SUMPRODUCT(ISNUMBER(SEARCH(","&amp;$B57&amp;",",","&amp;SUBSTITUTE('Plan (vierge)'!$D$10:$D$44," ","")&amp;","))*('Plan (vierge)'!$H$10:$H$44="Fait"))</f>
        <v>0</v>
      </c>
      <c r="G57" s="34" t="n">
        <f aca="false">SUMPRODUCT(ISNUMBER(SEARCH(","&amp;$B57&amp;",",","&amp;SUBSTITUTE('Plan (vierge)'!$D$10:$D$44," ","")&amp;","))*('Plan (vierge)'!$H$10:$H$44="En cours"))</f>
        <v>0</v>
      </c>
      <c r="H57" s="34" t="n">
        <f aca="false">SUMPRODUCT(ISNUMBER(SEARCH(","&amp;$B57&amp;",",","&amp;SUBSTITUTE('Plan (vierge)'!$D$10:$D$44," ","")&amp;","))*('Plan (vierge)'!$H$10:$H$44="À faire"))</f>
        <v>1</v>
      </c>
      <c r="I57" s="34" t="n">
        <f aca="false">SUMPRODUCT(ISNUMBER(SEARCH(","&amp;$B57&amp;",",","&amp;SUBSTITUTE('Plan (vierge)'!$D$10:$D$44," ","")&amp;","))*('Plan (vierge)'!$H$10:$H$44="Sans objet"))</f>
        <v>0</v>
      </c>
      <c r="J57" s="34" t="n">
        <f aca="false">SUMPRODUCT(ISNUMBER(SEARCH(","&amp;$B57&amp;",",","&amp;SUBSTITUTE('Plan (vierge)'!$D$10:$D$44," ","")&amp;","))*('Plan (vierge)'!$K$10:$K$44="En retard"))</f>
        <v>0</v>
      </c>
      <c r="K57" s="32" t="n">
        <f aca="false">IF(E57-I57=0,"",F57/(E57-I57))</f>
        <v>0</v>
      </c>
      <c r="L57" s="40" t="str">
        <f aca="false">IF(E57=0,IF(D57="Inchangé","","Aucune action : à planifier"),IF(J57&gt;0,"Action en retard",IF(AND(K57=1,E57&gt;I57),"Terminé","")))</f>
        <v/>
      </c>
    </row>
    <row r="58" customFormat="false" ht="27.75" hidden="false" customHeight="true" outlineLevel="0" collapsed="false">
      <c r="A58" s="20" t="n">
        <v>3</v>
      </c>
      <c r="B58" s="20" t="n">
        <v>16</v>
      </c>
      <c r="C58" s="39" t="s">
        <v>218</v>
      </c>
      <c r="D58" s="20" t="s">
        <v>206</v>
      </c>
      <c r="E58" s="34" t="n">
        <f aca="false">SUMPRODUCT(--ISNUMBER(SEARCH(","&amp;$B58&amp;",",","&amp;SUBSTITUTE('Plan (vierge)'!$D$10:$D$44," ","")&amp;",")))</f>
        <v>0</v>
      </c>
      <c r="F58" s="34" t="n">
        <f aca="false">SUMPRODUCT(ISNUMBER(SEARCH(","&amp;$B58&amp;",",","&amp;SUBSTITUTE('Plan (vierge)'!$D$10:$D$44," ","")&amp;","))*('Plan (vierge)'!$H$10:$H$44="Fait"))</f>
        <v>0</v>
      </c>
      <c r="G58" s="34" t="n">
        <f aca="false">SUMPRODUCT(ISNUMBER(SEARCH(","&amp;$B58&amp;",",","&amp;SUBSTITUTE('Plan (vierge)'!$D$10:$D$44," ","")&amp;","))*('Plan (vierge)'!$H$10:$H$44="En cours"))</f>
        <v>0</v>
      </c>
      <c r="H58" s="34" t="n">
        <f aca="false">SUMPRODUCT(ISNUMBER(SEARCH(","&amp;$B58&amp;",",","&amp;SUBSTITUTE('Plan (vierge)'!$D$10:$D$44," ","")&amp;","))*('Plan (vierge)'!$H$10:$H$44="À faire"))</f>
        <v>0</v>
      </c>
      <c r="I58" s="34" t="n">
        <f aca="false">SUMPRODUCT(ISNUMBER(SEARCH(","&amp;$B58&amp;",",","&amp;SUBSTITUTE('Plan (vierge)'!$D$10:$D$44," ","")&amp;","))*('Plan (vierge)'!$H$10:$H$44="Sans objet"))</f>
        <v>0</v>
      </c>
      <c r="J58" s="34" t="n">
        <f aca="false">SUMPRODUCT(ISNUMBER(SEARCH(","&amp;$B58&amp;",",","&amp;SUBSTITUTE('Plan (vierge)'!$D$10:$D$44," ","")&amp;","))*('Plan (vierge)'!$K$10:$K$44="En retard"))</f>
        <v>0</v>
      </c>
      <c r="K58" s="32" t="str">
        <f aca="false">IF(E58-I58=0,"",F58/(E58-I58))</f>
        <v/>
      </c>
      <c r="L58" s="40" t="str">
        <f aca="false">IF(E58=0,IF(D58="Inchangé","","Aucune action : à planifier"),IF(J58&gt;0,"Action en retard",IF(AND(K58=1,E58&gt;I58),"Terminé","")))</f>
        <v/>
      </c>
    </row>
    <row r="59" customFormat="false" ht="27.75" hidden="false" customHeight="true" outlineLevel="0" collapsed="false">
      <c r="A59" s="41" t="n">
        <v>4</v>
      </c>
      <c r="B59" s="41" t="n">
        <v>17</v>
      </c>
      <c r="C59" s="42" t="s">
        <v>219</v>
      </c>
      <c r="D59" s="41" t="s">
        <v>206</v>
      </c>
      <c r="E59" s="43" t="n">
        <f aca="false">SUMPRODUCT(--ISNUMBER(SEARCH(","&amp;$B59&amp;",",","&amp;SUBSTITUTE('Plan (vierge)'!$D$10:$D$44," ","")&amp;",")))</f>
        <v>0</v>
      </c>
      <c r="F59" s="43" t="n">
        <f aca="false">SUMPRODUCT(ISNUMBER(SEARCH(","&amp;$B59&amp;",",","&amp;SUBSTITUTE('Plan (vierge)'!$D$10:$D$44," ","")&amp;","))*('Plan (vierge)'!$H$10:$H$44="Fait"))</f>
        <v>0</v>
      </c>
      <c r="G59" s="43" t="n">
        <f aca="false">SUMPRODUCT(ISNUMBER(SEARCH(","&amp;$B59&amp;",",","&amp;SUBSTITUTE('Plan (vierge)'!$D$10:$D$44," ","")&amp;","))*('Plan (vierge)'!$H$10:$H$44="En cours"))</f>
        <v>0</v>
      </c>
      <c r="H59" s="43" t="n">
        <f aca="false">SUMPRODUCT(ISNUMBER(SEARCH(","&amp;$B59&amp;",",","&amp;SUBSTITUTE('Plan (vierge)'!$D$10:$D$44," ","")&amp;","))*('Plan (vierge)'!$H$10:$H$44="À faire"))</f>
        <v>0</v>
      </c>
      <c r="I59" s="43" t="n">
        <f aca="false">SUMPRODUCT(ISNUMBER(SEARCH(","&amp;$B59&amp;",",","&amp;SUBSTITUTE('Plan (vierge)'!$D$10:$D$44," ","")&amp;","))*('Plan (vierge)'!$H$10:$H$44="Sans objet"))</f>
        <v>0</v>
      </c>
      <c r="J59" s="43" t="n">
        <f aca="false">SUMPRODUCT(ISNUMBER(SEARCH(","&amp;$B59&amp;",",","&amp;SUBSTITUTE('Plan (vierge)'!$D$10:$D$44," ","")&amp;","))*('Plan (vierge)'!$K$10:$K$44="En retard"))</f>
        <v>0</v>
      </c>
      <c r="K59" s="44" t="str">
        <f aca="false">IF(E59-I59=0,"",F59/(E59-I59))</f>
        <v/>
      </c>
      <c r="L59" s="45" t="str">
        <f aca="false">IF(E59=0,IF(D59="Inchangé","","Aucune action : à planifier"),IF(J59&gt;0,"Action en retard",IF(AND(K59=1,E59&gt;I59),"Terminé","")))</f>
        <v/>
      </c>
    </row>
    <row r="60" customFormat="false" ht="27.75" hidden="false" customHeight="true" outlineLevel="0" collapsed="false">
      <c r="A60" s="20" t="n">
        <v>4</v>
      </c>
      <c r="B60" s="20" t="n">
        <v>18</v>
      </c>
      <c r="C60" s="39" t="s">
        <v>220</v>
      </c>
      <c r="D60" s="20" t="s">
        <v>206</v>
      </c>
      <c r="E60" s="34" t="n">
        <f aca="false">SUMPRODUCT(--ISNUMBER(SEARCH(","&amp;$B60&amp;",",","&amp;SUBSTITUTE('Plan (vierge)'!$D$10:$D$44," ","")&amp;",")))</f>
        <v>0</v>
      </c>
      <c r="F60" s="34" t="n">
        <f aca="false">SUMPRODUCT(ISNUMBER(SEARCH(","&amp;$B60&amp;",",","&amp;SUBSTITUTE('Plan (vierge)'!$D$10:$D$44," ","")&amp;","))*('Plan (vierge)'!$H$10:$H$44="Fait"))</f>
        <v>0</v>
      </c>
      <c r="G60" s="34" t="n">
        <f aca="false">SUMPRODUCT(ISNUMBER(SEARCH(","&amp;$B60&amp;",",","&amp;SUBSTITUTE('Plan (vierge)'!$D$10:$D$44," ","")&amp;","))*('Plan (vierge)'!$H$10:$H$44="En cours"))</f>
        <v>0</v>
      </c>
      <c r="H60" s="34" t="n">
        <f aca="false">SUMPRODUCT(ISNUMBER(SEARCH(","&amp;$B60&amp;",",","&amp;SUBSTITUTE('Plan (vierge)'!$D$10:$D$44," ","")&amp;","))*('Plan (vierge)'!$H$10:$H$44="À faire"))</f>
        <v>0</v>
      </c>
      <c r="I60" s="34" t="n">
        <f aca="false">SUMPRODUCT(ISNUMBER(SEARCH(","&amp;$B60&amp;",",","&amp;SUBSTITUTE('Plan (vierge)'!$D$10:$D$44," ","")&amp;","))*('Plan (vierge)'!$H$10:$H$44="Sans objet"))</f>
        <v>0</v>
      </c>
      <c r="J60" s="34" t="n">
        <f aca="false">SUMPRODUCT(ISNUMBER(SEARCH(","&amp;$B60&amp;",",","&amp;SUBSTITUTE('Plan (vierge)'!$D$10:$D$44," ","")&amp;","))*('Plan (vierge)'!$K$10:$K$44="En retard"))</f>
        <v>0</v>
      </c>
      <c r="K60" s="32" t="str">
        <f aca="false">IF(E60-I60=0,"",F60/(E60-I60))</f>
        <v/>
      </c>
      <c r="L60" s="40" t="str">
        <f aca="false">IF(E60=0,IF(D60="Inchangé","","Aucune action : à planifier"),IF(J60&gt;0,"Action en retard",IF(AND(K60=1,E60&gt;I60),"Terminé","")))</f>
        <v/>
      </c>
    </row>
    <row r="61" customFormat="false" ht="27.75" hidden="false" customHeight="true" outlineLevel="0" collapsed="false">
      <c r="A61" s="20" t="n">
        <v>4</v>
      </c>
      <c r="B61" s="20" t="n">
        <v>19</v>
      </c>
      <c r="C61" s="39" t="s">
        <v>221</v>
      </c>
      <c r="D61" s="20" t="s">
        <v>202</v>
      </c>
      <c r="E61" s="34" t="n">
        <f aca="false">SUMPRODUCT(--ISNUMBER(SEARCH(","&amp;$B61&amp;",",","&amp;SUBSTITUTE('Plan (vierge)'!$D$10:$D$44," ","")&amp;",")))</f>
        <v>2</v>
      </c>
      <c r="F61" s="34" t="n">
        <f aca="false">SUMPRODUCT(ISNUMBER(SEARCH(","&amp;$B61&amp;",",","&amp;SUBSTITUTE('Plan (vierge)'!$D$10:$D$44," ","")&amp;","))*('Plan (vierge)'!$H$10:$H$44="Fait"))</f>
        <v>0</v>
      </c>
      <c r="G61" s="34" t="n">
        <f aca="false">SUMPRODUCT(ISNUMBER(SEARCH(","&amp;$B61&amp;",",","&amp;SUBSTITUTE('Plan (vierge)'!$D$10:$D$44," ","")&amp;","))*('Plan (vierge)'!$H$10:$H$44="En cours"))</f>
        <v>0</v>
      </c>
      <c r="H61" s="34" t="n">
        <f aca="false">SUMPRODUCT(ISNUMBER(SEARCH(","&amp;$B61&amp;",",","&amp;SUBSTITUTE('Plan (vierge)'!$D$10:$D$44," ","")&amp;","))*('Plan (vierge)'!$H$10:$H$44="À faire"))</f>
        <v>2</v>
      </c>
      <c r="I61" s="34" t="n">
        <f aca="false">SUMPRODUCT(ISNUMBER(SEARCH(","&amp;$B61&amp;",",","&amp;SUBSTITUTE('Plan (vierge)'!$D$10:$D$44," ","")&amp;","))*('Plan (vierge)'!$H$10:$H$44="Sans objet"))</f>
        <v>0</v>
      </c>
      <c r="J61" s="34" t="n">
        <f aca="false">SUMPRODUCT(ISNUMBER(SEARCH(","&amp;$B61&amp;",",","&amp;SUBSTITUTE('Plan (vierge)'!$D$10:$D$44," ","")&amp;","))*('Plan (vierge)'!$K$10:$K$44="En retard"))</f>
        <v>0</v>
      </c>
      <c r="K61" s="32" t="n">
        <f aca="false">IF(E61-I61=0,"",F61/(E61-I61))</f>
        <v>0</v>
      </c>
      <c r="L61" s="40" t="str">
        <f aca="false">IF(E61=0,IF(D61="Inchangé","","Aucune action : à planifier"),IF(J61&gt;0,"Action en retard",IF(AND(K61=1,E61&gt;I61),"Terminé","")))</f>
        <v/>
      </c>
    </row>
    <row r="62" customFormat="false" ht="27.75" hidden="false" customHeight="true" outlineLevel="0" collapsed="false">
      <c r="A62" s="20" t="n">
        <v>4</v>
      </c>
      <c r="B62" s="20" t="n">
        <v>20</v>
      </c>
      <c r="C62" s="39" t="s">
        <v>222</v>
      </c>
      <c r="D62" s="20" t="s">
        <v>202</v>
      </c>
      <c r="E62" s="34" t="n">
        <f aca="false">SUMPRODUCT(--ISNUMBER(SEARCH(","&amp;$B62&amp;",",","&amp;SUBSTITUTE('Plan (vierge)'!$D$10:$D$44," ","")&amp;",")))</f>
        <v>1</v>
      </c>
      <c r="F62" s="34" t="n">
        <f aca="false">SUMPRODUCT(ISNUMBER(SEARCH(","&amp;$B62&amp;",",","&amp;SUBSTITUTE('Plan (vierge)'!$D$10:$D$44," ","")&amp;","))*('Plan (vierge)'!$H$10:$H$44="Fait"))</f>
        <v>0</v>
      </c>
      <c r="G62" s="34" t="n">
        <f aca="false">SUMPRODUCT(ISNUMBER(SEARCH(","&amp;$B62&amp;",",","&amp;SUBSTITUTE('Plan (vierge)'!$D$10:$D$44," ","")&amp;","))*('Plan (vierge)'!$H$10:$H$44="En cours"))</f>
        <v>0</v>
      </c>
      <c r="H62" s="34" t="n">
        <f aca="false">SUMPRODUCT(ISNUMBER(SEARCH(","&amp;$B62&amp;",",","&amp;SUBSTITUTE('Plan (vierge)'!$D$10:$D$44," ","")&amp;","))*('Plan (vierge)'!$H$10:$H$44="À faire"))</f>
        <v>1</v>
      </c>
      <c r="I62" s="34" t="n">
        <f aca="false">SUMPRODUCT(ISNUMBER(SEARCH(","&amp;$B62&amp;",",","&amp;SUBSTITUTE('Plan (vierge)'!$D$10:$D$44," ","")&amp;","))*('Plan (vierge)'!$H$10:$H$44="Sans objet"))</f>
        <v>0</v>
      </c>
      <c r="J62" s="34" t="n">
        <f aca="false">SUMPRODUCT(ISNUMBER(SEARCH(","&amp;$B62&amp;",",","&amp;SUBSTITUTE('Plan (vierge)'!$D$10:$D$44," ","")&amp;","))*('Plan (vierge)'!$K$10:$K$44="En retard"))</f>
        <v>0</v>
      </c>
      <c r="K62" s="32" t="n">
        <f aca="false">IF(E62-I62=0,"",F62/(E62-I62))</f>
        <v>0</v>
      </c>
      <c r="L62" s="40" t="str">
        <f aca="false">IF(E62=0,IF(D62="Inchangé","","Aucune action : à planifier"),IF(J62&gt;0,"Action en retard",IF(AND(K62=1,E62&gt;I62),"Terminé","")))</f>
        <v/>
      </c>
    </row>
    <row r="63" customFormat="false" ht="27.75" hidden="false" customHeight="true" outlineLevel="0" collapsed="false">
      <c r="A63" s="41" t="n">
        <v>5</v>
      </c>
      <c r="B63" s="41" t="n">
        <v>21</v>
      </c>
      <c r="C63" s="42" t="s">
        <v>223</v>
      </c>
      <c r="D63" s="41" t="s">
        <v>206</v>
      </c>
      <c r="E63" s="43" t="n">
        <f aca="false">SUMPRODUCT(--ISNUMBER(SEARCH(","&amp;$B63&amp;",",","&amp;SUBSTITUTE('Plan (vierge)'!$D$10:$D$44," ","")&amp;",")))</f>
        <v>0</v>
      </c>
      <c r="F63" s="43" t="n">
        <f aca="false">SUMPRODUCT(ISNUMBER(SEARCH(","&amp;$B63&amp;",",","&amp;SUBSTITUTE('Plan (vierge)'!$D$10:$D$44," ","")&amp;","))*('Plan (vierge)'!$H$10:$H$44="Fait"))</f>
        <v>0</v>
      </c>
      <c r="G63" s="43" t="n">
        <f aca="false">SUMPRODUCT(ISNUMBER(SEARCH(","&amp;$B63&amp;",",","&amp;SUBSTITUTE('Plan (vierge)'!$D$10:$D$44," ","")&amp;","))*('Plan (vierge)'!$H$10:$H$44="En cours"))</f>
        <v>0</v>
      </c>
      <c r="H63" s="43" t="n">
        <f aca="false">SUMPRODUCT(ISNUMBER(SEARCH(","&amp;$B63&amp;",",","&amp;SUBSTITUTE('Plan (vierge)'!$D$10:$D$44," ","")&amp;","))*('Plan (vierge)'!$H$10:$H$44="À faire"))</f>
        <v>0</v>
      </c>
      <c r="I63" s="43" t="n">
        <f aca="false">SUMPRODUCT(ISNUMBER(SEARCH(","&amp;$B63&amp;",",","&amp;SUBSTITUTE('Plan (vierge)'!$D$10:$D$44," ","")&amp;","))*('Plan (vierge)'!$H$10:$H$44="Sans objet"))</f>
        <v>0</v>
      </c>
      <c r="J63" s="43" t="n">
        <f aca="false">SUMPRODUCT(ISNUMBER(SEARCH(","&amp;$B63&amp;",",","&amp;SUBSTITUTE('Plan (vierge)'!$D$10:$D$44," ","")&amp;","))*('Plan (vierge)'!$K$10:$K$44="En retard"))</f>
        <v>0</v>
      </c>
      <c r="K63" s="44" t="str">
        <f aca="false">IF(E63-I63=0,"",F63/(E63-I63))</f>
        <v/>
      </c>
      <c r="L63" s="45" t="str">
        <f aca="false">IF(E63=0,IF(D63="Inchangé","","Aucune action : à planifier"),IF(J63&gt;0,"Action en retard",IF(AND(K63=1,E63&gt;I63),"Terminé","")))</f>
        <v/>
      </c>
    </row>
    <row r="64" customFormat="false" ht="27.75" hidden="false" customHeight="true" outlineLevel="0" collapsed="false">
      <c r="A64" s="20" t="n">
        <v>5</v>
      </c>
      <c r="B64" s="20" t="n">
        <v>22</v>
      </c>
      <c r="C64" s="39" t="s">
        <v>224</v>
      </c>
      <c r="D64" s="20" t="s">
        <v>206</v>
      </c>
      <c r="E64" s="34" t="n">
        <f aca="false">SUMPRODUCT(--ISNUMBER(SEARCH(","&amp;$B64&amp;",",","&amp;SUBSTITUTE('Plan (vierge)'!$D$10:$D$44," ","")&amp;",")))</f>
        <v>0</v>
      </c>
      <c r="F64" s="34" t="n">
        <f aca="false">SUMPRODUCT(ISNUMBER(SEARCH(","&amp;$B64&amp;",",","&amp;SUBSTITUTE('Plan (vierge)'!$D$10:$D$44," ","")&amp;","))*('Plan (vierge)'!$H$10:$H$44="Fait"))</f>
        <v>0</v>
      </c>
      <c r="G64" s="34" t="n">
        <f aca="false">SUMPRODUCT(ISNUMBER(SEARCH(","&amp;$B64&amp;",",","&amp;SUBSTITUTE('Plan (vierge)'!$D$10:$D$44," ","")&amp;","))*('Plan (vierge)'!$H$10:$H$44="En cours"))</f>
        <v>0</v>
      </c>
      <c r="H64" s="34" t="n">
        <f aca="false">SUMPRODUCT(ISNUMBER(SEARCH(","&amp;$B64&amp;",",","&amp;SUBSTITUTE('Plan (vierge)'!$D$10:$D$44," ","")&amp;","))*('Plan (vierge)'!$H$10:$H$44="À faire"))</f>
        <v>0</v>
      </c>
      <c r="I64" s="34" t="n">
        <f aca="false">SUMPRODUCT(ISNUMBER(SEARCH(","&amp;$B64&amp;",",","&amp;SUBSTITUTE('Plan (vierge)'!$D$10:$D$44," ","")&amp;","))*('Plan (vierge)'!$H$10:$H$44="Sans objet"))</f>
        <v>0</v>
      </c>
      <c r="J64" s="34" t="n">
        <f aca="false">SUMPRODUCT(ISNUMBER(SEARCH(","&amp;$B64&amp;",",","&amp;SUBSTITUTE('Plan (vierge)'!$D$10:$D$44," ","")&amp;","))*('Plan (vierge)'!$K$10:$K$44="En retard"))</f>
        <v>0</v>
      </c>
      <c r="K64" s="32" t="str">
        <f aca="false">IF(E64-I64=0,"",F64/(E64-I64))</f>
        <v/>
      </c>
      <c r="L64" s="40" t="str">
        <f aca="false">IF(E64=0,IF(D64="Inchangé","","Aucune action : à planifier"),IF(J64&gt;0,"Action en retard",IF(AND(K64=1,E64&gt;I64),"Terminé","")))</f>
        <v/>
      </c>
    </row>
    <row r="65" customFormat="false" ht="19.5" hidden="false" customHeight="true" outlineLevel="0" collapsed="false">
      <c r="A65" s="41" t="n">
        <v>6</v>
      </c>
      <c r="B65" s="41" t="n">
        <v>23</v>
      </c>
      <c r="C65" s="42" t="s">
        <v>225</v>
      </c>
      <c r="D65" s="41" t="s">
        <v>206</v>
      </c>
      <c r="E65" s="43" t="n">
        <f aca="false">SUMPRODUCT(--ISNUMBER(SEARCH(","&amp;$B65&amp;",",","&amp;SUBSTITUTE('Plan (vierge)'!$D$10:$D$44," ","")&amp;",")))</f>
        <v>1</v>
      </c>
      <c r="F65" s="43" t="n">
        <f aca="false">SUMPRODUCT(ISNUMBER(SEARCH(","&amp;$B65&amp;",",","&amp;SUBSTITUTE('Plan (vierge)'!$D$10:$D$44," ","")&amp;","))*('Plan (vierge)'!$H$10:$H$44="Fait"))</f>
        <v>0</v>
      </c>
      <c r="G65" s="43" t="n">
        <f aca="false">SUMPRODUCT(ISNUMBER(SEARCH(","&amp;$B65&amp;",",","&amp;SUBSTITUTE('Plan (vierge)'!$D$10:$D$44," ","")&amp;","))*('Plan (vierge)'!$H$10:$H$44="En cours"))</f>
        <v>0</v>
      </c>
      <c r="H65" s="43" t="n">
        <f aca="false">SUMPRODUCT(ISNUMBER(SEARCH(","&amp;$B65&amp;",",","&amp;SUBSTITUTE('Plan (vierge)'!$D$10:$D$44," ","")&amp;","))*('Plan (vierge)'!$H$10:$H$44="À faire"))</f>
        <v>1</v>
      </c>
      <c r="I65" s="43" t="n">
        <f aca="false">SUMPRODUCT(ISNUMBER(SEARCH(","&amp;$B65&amp;",",","&amp;SUBSTITUTE('Plan (vierge)'!$D$10:$D$44," ","")&amp;","))*('Plan (vierge)'!$H$10:$H$44="Sans objet"))</f>
        <v>0</v>
      </c>
      <c r="J65" s="43" t="n">
        <f aca="false">SUMPRODUCT(ISNUMBER(SEARCH(","&amp;$B65&amp;",",","&amp;SUBSTITUTE('Plan (vierge)'!$D$10:$D$44," ","")&amp;","))*('Plan (vierge)'!$K$10:$K$44="En retard"))</f>
        <v>0</v>
      </c>
      <c r="K65" s="44" t="n">
        <f aca="false">IF(E65-I65=0,"",F65/(E65-I65))</f>
        <v>0</v>
      </c>
      <c r="L65" s="45" t="str">
        <f aca="false">IF(E65=0,IF(D65="Inchangé","","Aucune action : à planifier"),IF(J65&gt;0,"Action en retard",IF(AND(K65=1,E65&gt;I65),"Terminé","")))</f>
        <v/>
      </c>
    </row>
    <row r="66" customFormat="false" ht="27.75" hidden="false" customHeight="true" outlineLevel="0" collapsed="false">
      <c r="A66" s="20" t="n">
        <v>6</v>
      </c>
      <c r="B66" s="20" t="n">
        <v>24</v>
      </c>
      <c r="C66" s="39" t="s">
        <v>226</v>
      </c>
      <c r="D66" s="20" t="s">
        <v>206</v>
      </c>
      <c r="E66" s="34" t="n">
        <f aca="false">SUMPRODUCT(--ISNUMBER(SEARCH(","&amp;$B66&amp;",",","&amp;SUBSTITUTE('Plan (vierge)'!$D$10:$D$44," ","")&amp;",")))</f>
        <v>0</v>
      </c>
      <c r="F66" s="34" t="n">
        <f aca="false">SUMPRODUCT(ISNUMBER(SEARCH(","&amp;$B66&amp;",",","&amp;SUBSTITUTE('Plan (vierge)'!$D$10:$D$44," ","")&amp;","))*('Plan (vierge)'!$H$10:$H$44="Fait"))</f>
        <v>0</v>
      </c>
      <c r="G66" s="34" t="n">
        <f aca="false">SUMPRODUCT(ISNUMBER(SEARCH(","&amp;$B66&amp;",",","&amp;SUBSTITUTE('Plan (vierge)'!$D$10:$D$44," ","")&amp;","))*('Plan (vierge)'!$H$10:$H$44="En cours"))</f>
        <v>0</v>
      </c>
      <c r="H66" s="34" t="n">
        <f aca="false">SUMPRODUCT(ISNUMBER(SEARCH(","&amp;$B66&amp;",",","&amp;SUBSTITUTE('Plan (vierge)'!$D$10:$D$44," ","")&amp;","))*('Plan (vierge)'!$H$10:$H$44="À faire"))</f>
        <v>0</v>
      </c>
      <c r="I66" s="34" t="n">
        <f aca="false">SUMPRODUCT(ISNUMBER(SEARCH(","&amp;$B66&amp;",",","&amp;SUBSTITUTE('Plan (vierge)'!$D$10:$D$44," ","")&amp;","))*('Plan (vierge)'!$H$10:$H$44="Sans objet"))</f>
        <v>0</v>
      </c>
      <c r="J66" s="34" t="n">
        <f aca="false">SUMPRODUCT(ISNUMBER(SEARCH(","&amp;$B66&amp;",",","&amp;SUBSTITUTE('Plan (vierge)'!$D$10:$D$44," ","")&amp;","))*('Plan (vierge)'!$K$10:$K$44="En retard"))</f>
        <v>0</v>
      </c>
      <c r="K66" s="32" t="str">
        <f aca="false">IF(E66-I66=0,"",F66/(E66-I66))</f>
        <v/>
      </c>
      <c r="L66" s="40" t="str">
        <f aca="false">IF(E66=0,IF(D66="Inchangé","","Aucune action : à planifier"),IF(J66&gt;0,"Action en retard",IF(AND(K66=1,E66&gt;I66),"Terminé","")))</f>
        <v/>
      </c>
    </row>
    <row r="67" customFormat="false" ht="27.75" hidden="false" customHeight="true" outlineLevel="0" collapsed="false">
      <c r="A67" s="20" t="n">
        <v>6</v>
      </c>
      <c r="B67" s="20" t="n">
        <v>25</v>
      </c>
      <c r="C67" s="39" t="s">
        <v>227</v>
      </c>
      <c r="D67" s="20" t="s">
        <v>206</v>
      </c>
      <c r="E67" s="34" t="n">
        <f aca="false">SUMPRODUCT(--ISNUMBER(SEARCH(","&amp;$B67&amp;",",","&amp;SUBSTITUTE('Plan (vierge)'!$D$10:$D$44," ","")&amp;",")))</f>
        <v>0</v>
      </c>
      <c r="F67" s="34" t="n">
        <f aca="false">SUMPRODUCT(ISNUMBER(SEARCH(","&amp;$B67&amp;",",","&amp;SUBSTITUTE('Plan (vierge)'!$D$10:$D$44," ","")&amp;","))*('Plan (vierge)'!$H$10:$H$44="Fait"))</f>
        <v>0</v>
      </c>
      <c r="G67" s="34" t="n">
        <f aca="false">SUMPRODUCT(ISNUMBER(SEARCH(","&amp;$B67&amp;",",","&amp;SUBSTITUTE('Plan (vierge)'!$D$10:$D$44," ","")&amp;","))*('Plan (vierge)'!$H$10:$H$44="En cours"))</f>
        <v>0</v>
      </c>
      <c r="H67" s="34" t="n">
        <f aca="false">SUMPRODUCT(ISNUMBER(SEARCH(","&amp;$B67&amp;",",","&amp;SUBSTITUTE('Plan (vierge)'!$D$10:$D$44," ","")&amp;","))*('Plan (vierge)'!$H$10:$H$44="À faire"))</f>
        <v>0</v>
      </c>
      <c r="I67" s="34" t="n">
        <f aca="false">SUMPRODUCT(ISNUMBER(SEARCH(","&amp;$B67&amp;",",","&amp;SUBSTITUTE('Plan (vierge)'!$D$10:$D$44," ","")&amp;","))*('Plan (vierge)'!$H$10:$H$44="Sans objet"))</f>
        <v>0</v>
      </c>
      <c r="J67" s="34" t="n">
        <f aca="false">SUMPRODUCT(ISNUMBER(SEARCH(","&amp;$B67&amp;",",","&amp;SUBSTITUTE('Plan (vierge)'!$D$10:$D$44," ","")&amp;","))*('Plan (vierge)'!$K$10:$K$44="En retard"))</f>
        <v>0</v>
      </c>
      <c r="K67" s="32" t="str">
        <f aca="false">IF(E67-I67=0,"",F67/(E67-I67))</f>
        <v/>
      </c>
      <c r="L67" s="40" t="str">
        <f aca="false">IF(E67=0,IF(D67="Inchangé","","Aucune action : à planifier"),IF(J67&gt;0,"Action en retard",IF(AND(K67=1,E67&gt;I67),"Terminé","")))</f>
        <v/>
      </c>
    </row>
    <row r="68" customFormat="false" ht="27.75" hidden="false" customHeight="true" outlineLevel="0" collapsed="false">
      <c r="A68" s="20" t="n">
        <v>6</v>
      </c>
      <c r="B68" s="20" t="n">
        <v>26</v>
      </c>
      <c r="C68" s="39" t="s">
        <v>228</v>
      </c>
      <c r="D68" s="20" t="s">
        <v>206</v>
      </c>
      <c r="E68" s="34" t="n">
        <f aca="false">SUMPRODUCT(--ISNUMBER(SEARCH(","&amp;$B68&amp;",",","&amp;SUBSTITUTE('Plan (vierge)'!$D$10:$D$44," ","")&amp;",")))</f>
        <v>0</v>
      </c>
      <c r="F68" s="34" t="n">
        <f aca="false">SUMPRODUCT(ISNUMBER(SEARCH(","&amp;$B68&amp;",",","&amp;SUBSTITUTE('Plan (vierge)'!$D$10:$D$44," ","")&amp;","))*('Plan (vierge)'!$H$10:$H$44="Fait"))</f>
        <v>0</v>
      </c>
      <c r="G68" s="34" t="n">
        <f aca="false">SUMPRODUCT(ISNUMBER(SEARCH(","&amp;$B68&amp;",",","&amp;SUBSTITUTE('Plan (vierge)'!$D$10:$D$44," ","")&amp;","))*('Plan (vierge)'!$H$10:$H$44="En cours"))</f>
        <v>0</v>
      </c>
      <c r="H68" s="34" t="n">
        <f aca="false">SUMPRODUCT(ISNUMBER(SEARCH(","&amp;$B68&amp;",",","&amp;SUBSTITUTE('Plan (vierge)'!$D$10:$D$44," ","")&amp;","))*('Plan (vierge)'!$H$10:$H$44="À faire"))</f>
        <v>0</v>
      </c>
      <c r="I68" s="34" t="n">
        <f aca="false">SUMPRODUCT(ISNUMBER(SEARCH(","&amp;$B68&amp;",",","&amp;SUBSTITUTE('Plan (vierge)'!$D$10:$D$44," ","")&amp;","))*('Plan (vierge)'!$H$10:$H$44="Sans objet"))</f>
        <v>0</v>
      </c>
      <c r="J68" s="34" t="n">
        <f aca="false">SUMPRODUCT(ISNUMBER(SEARCH(","&amp;$B68&amp;",",","&amp;SUBSTITUTE('Plan (vierge)'!$D$10:$D$44," ","")&amp;","))*('Plan (vierge)'!$K$10:$K$44="En retard"))</f>
        <v>0</v>
      </c>
      <c r="K68" s="32" t="str">
        <f aca="false">IF(E68-I68=0,"",F68/(E68-I68))</f>
        <v/>
      </c>
      <c r="L68" s="40" t="str">
        <f aca="false">IF(E68=0,IF(D68="Inchangé","","Aucune action : à planifier"),IF(J68&gt;0,"Action en retard",IF(AND(K68=1,E68&gt;I68),"Terminé","")))</f>
        <v/>
      </c>
    </row>
    <row r="69" customFormat="false" ht="27.75" hidden="false" customHeight="true" outlineLevel="0" collapsed="false">
      <c r="A69" s="20" t="n">
        <v>6</v>
      </c>
      <c r="B69" s="20" t="n">
        <v>27</v>
      </c>
      <c r="C69" s="39" t="s">
        <v>229</v>
      </c>
      <c r="D69" s="20" t="s">
        <v>202</v>
      </c>
      <c r="E69" s="34" t="n">
        <f aca="false">SUMPRODUCT(--ISNUMBER(SEARCH(","&amp;$B69&amp;",",","&amp;SUBSTITUTE('Plan (vierge)'!$D$10:$D$44," ","")&amp;",")))</f>
        <v>2</v>
      </c>
      <c r="F69" s="34" t="n">
        <f aca="false">SUMPRODUCT(ISNUMBER(SEARCH(","&amp;$B69&amp;",",","&amp;SUBSTITUTE('Plan (vierge)'!$D$10:$D$44," ","")&amp;","))*('Plan (vierge)'!$H$10:$H$44="Fait"))</f>
        <v>0</v>
      </c>
      <c r="G69" s="34" t="n">
        <f aca="false">SUMPRODUCT(ISNUMBER(SEARCH(","&amp;$B69&amp;",",","&amp;SUBSTITUTE('Plan (vierge)'!$D$10:$D$44," ","")&amp;","))*('Plan (vierge)'!$H$10:$H$44="En cours"))</f>
        <v>0</v>
      </c>
      <c r="H69" s="34" t="n">
        <f aca="false">SUMPRODUCT(ISNUMBER(SEARCH(","&amp;$B69&amp;",",","&amp;SUBSTITUTE('Plan (vierge)'!$D$10:$D$44," ","")&amp;","))*('Plan (vierge)'!$H$10:$H$44="À faire"))</f>
        <v>2</v>
      </c>
      <c r="I69" s="34" t="n">
        <f aca="false">SUMPRODUCT(ISNUMBER(SEARCH(","&amp;$B69&amp;",",","&amp;SUBSTITUTE('Plan (vierge)'!$D$10:$D$44," ","")&amp;","))*('Plan (vierge)'!$H$10:$H$44="Sans objet"))</f>
        <v>0</v>
      </c>
      <c r="J69" s="34" t="n">
        <f aca="false">SUMPRODUCT(ISNUMBER(SEARCH(","&amp;$B69&amp;",",","&amp;SUBSTITUTE('Plan (vierge)'!$D$10:$D$44," ","")&amp;","))*('Plan (vierge)'!$K$10:$K$44="En retard"))</f>
        <v>0</v>
      </c>
      <c r="K69" s="32" t="n">
        <f aca="false">IF(E69-I69=0,"",F69/(E69-I69))</f>
        <v>0</v>
      </c>
      <c r="L69" s="40" t="str">
        <f aca="false">IF(E69=0,IF(D69="Inchangé","","Aucune action : à planifier"),IF(J69&gt;0,"Action en retard",IF(AND(K69=1,E69&gt;I69),"Terminé","")))</f>
        <v/>
      </c>
    </row>
    <row r="70" customFormat="false" ht="27.75" hidden="false" customHeight="true" outlineLevel="0" collapsed="false">
      <c r="A70" s="20" t="n">
        <v>6</v>
      </c>
      <c r="B70" s="20" t="n">
        <v>28</v>
      </c>
      <c r="C70" s="39" t="s">
        <v>230</v>
      </c>
      <c r="D70" s="20" t="s">
        <v>206</v>
      </c>
      <c r="E70" s="34" t="n">
        <f aca="false">SUMPRODUCT(--ISNUMBER(SEARCH(","&amp;$B70&amp;",",","&amp;SUBSTITUTE('Plan (vierge)'!$D$10:$D$44," ","")&amp;",")))</f>
        <v>0</v>
      </c>
      <c r="F70" s="34" t="n">
        <f aca="false">SUMPRODUCT(ISNUMBER(SEARCH(","&amp;$B70&amp;",",","&amp;SUBSTITUTE('Plan (vierge)'!$D$10:$D$44," ","")&amp;","))*('Plan (vierge)'!$H$10:$H$44="Fait"))</f>
        <v>0</v>
      </c>
      <c r="G70" s="34" t="n">
        <f aca="false">SUMPRODUCT(ISNUMBER(SEARCH(","&amp;$B70&amp;",",","&amp;SUBSTITUTE('Plan (vierge)'!$D$10:$D$44," ","")&amp;","))*('Plan (vierge)'!$H$10:$H$44="En cours"))</f>
        <v>0</v>
      </c>
      <c r="H70" s="34" t="n">
        <f aca="false">SUMPRODUCT(ISNUMBER(SEARCH(","&amp;$B70&amp;",",","&amp;SUBSTITUTE('Plan (vierge)'!$D$10:$D$44," ","")&amp;","))*('Plan (vierge)'!$H$10:$H$44="À faire"))</f>
        <v>0</v>
      </c>
      <c r="I70" s="34" t="n">
        <f aca="false">SUMPRODUCT(ISNUMBER(SEARCH(","&amp;$B70&amp;",",","&amp;SUBSTITUTE('Plan (vierge)'!$D$10:$D$44," ","")&amp;","))*('Plan (vierge)'!$H$10:$H$44="Sans objet"))</f>
        <v>0</v>
      </c>
      <c r="J70" s="34" t="n">
        <f aca="false">SUMPRODUCT(ISNUMBER(SEARCH(","&amp;$B70&amp;",",","&amp;SUBSTITUTE('Plan (vierge)'!$D$10:$D$44," ","")&amp;","))*('Plan (vierge)'!$K$10:$K$44="En retard"))</f>
        <v>0</v>
      </c>
      <c r="K70" s="32" t="str">
        <f aca="false">IF(E70-I70=0,"",F70/(E70-I70))</f>
        <v/>
      </c>
      <c r="L70" s="40" t="str">
        <f aca="false">IF(E70=0,IF(D70="Inchangé","","Aucune action : à planifier"),IF(J70&gt;0,"Action en retard",IF(AND(K70=1,E70&gt;I70),"Terminé","")))</f>
        <v/>
      </c>
    </row>
    <row r="71" customFormat="false" ht="27.75" hidden="false" customHeight="true" outlineLevel="0" collapsed="false">
      <c r="A71" s="20" t="n">
        <v>6</v>
      </c>
      <c r="B71" s="20" t="n">
        <v>29</v>
      </c>
      <c r="C71" s="39" t="s">
        <v>231</v>
      </c>
      <c r="D71" s="20" t="s">
        <v>206</v>
      </c>
      <c r="E71" s="34" t="n">
        <f aca="false">SUMPRODUCT(--ISNUMBER(SEARCH(","&amp;$B71&amp;",",","&amp;SUBSTITUTE('Plan (vierge)'!$D$10:$D$44," ","")&amp;",")))</f>
        <v>0</v>
      </c>
      <c r="F71" s="34" t="n">
        <f aca="false">SUMPRODUCT(ISNUMBER(SEARCH(","&amp;$B71&amp;",",","&amp;SUBSTITUTE('Plan (vierge)'!$D$10:$D$44," ","")&amp;","))*('Plan (vierge)'!$H$10:$H$44="Fait"))</f>
        <v>0</v>
      </c>
      <c r="G71" s="34" t="n">
        <f aca="false">SUMPRODUCT(ISNUMBER(SEARCH(","&amp;$B71&amp;",",","&amp;SUBSTITUTE('Plan (vierge)'!$D$10:$D$44," ","")&amp;","))*('Plan (vierge)'!$H$10:$H$44="En cours"))</f>
        <v>0</v>
      </c>
      <c r="H71" s="34" t="n">
        <f aca="false">SUMPRODUCT(ISNUMBER(SEARCH(","&amp;$B71&amp;",",","&amp;SUBSTITUTE('Plan (vierge)'!$D$10:$D$44," ","")&amp;","))*('Plan (vierge)'!$H$10:$H$44="À faire"))</f>
        <v>0</v>
      </c>
      <c r="I71" s="34" t="n">
        <f aca="false">SUMPRODUCT(ISNUMBER(SEARCH(","&amp;$B71&amp;",",","&amp;SUBSTITUTE('Plan (vierge)'!$D$10:$D$44," ","")&amp;","))*('Plan (vierge)'!$H$10:$H$44="Sans objet"))</f>
        <v>0</v>
      </c>
      <c r="J71" s="34" t="n">
        <f aca="false">SUMPRODUCT(ISNUMBER(SEARCH(","&amp;$B71&amp;",",","&amp;SUBSTITUTE('Plan (vierge)'!$D$10:$D$44," ","")&amp;","))*('Plan (vierge)'!$K$10:$K$44="En retard"))</f>
        <v>0</v>
      </c>
      <c r="K71" s="32" t="str">
        <f aca="false">IF(E71-I71=0,"",F71/(E71-I71))</f>
        <v/>
      </c>
      <c r="L71" s="40" t="str">
        <f aca="false">IF(E71=0,IF(D71="Inchangé","","Aucune action : à planifier"),IF(J71&gt;0,"Action en retard",IF(AND(K71=1,E71&gt;I71),"Terminé","")))</f>
        <v/>
      </c>
    </row>
    <row r="72" customFormat="false" ht="27.75" hidden="false" customHeight="true" outlineLevel="0" collapsed="false">
      <c r="A72" s="41" t="n">
        <v>7</v>
      </c>
      <c r="B72" s="41" t="n">
        <v>30</v>
      </c>
      <c r="C72" s="42" t="s">
        <v>232</v>
      </c>
      <c r="D72" s="41" t="s">
        <v>202</v>
      </c>
      <c r="E72" s="43" t="n">
        <f aca="false">SUMPRODUCT(--ISNUMBER(SEARCH(","&amp;$B72&amp;",",","&amp;SUBSTITUTE('Plan (vierge)'!$D$10:$D$44," ","")&amp;",")))</f>
        <v>1</v>
      </c>
      <c r="F72" s="43" t="n">
        <f aca="false">SUMPRODUCT(ISNUMBER(SEARCH(","&amp;$B72&amp;",",","&amp;SUBSTITUTE('Plan (vierge)'!$D$10:$D$44," ","")&amp;","))*('Plan (vierge)'!$H$10:$H$44="Fait"))</f>
        <v>0</v>
      </c>
      <c r="G72" s="43" t="n">
        <f aca="false">SUMPRODUCT(ISNUMBER(SEARCH(","&amp;$B72&amp;",",","&amp;SUBSTITUTE('Plan (vierge)'!$D$10:$D$44," ","")&amp;","))*('Plan (vierge)'!$H$10:$H$44="En cours"))</f>
        <v>0</v>
      </c>
      <c r="H72" s="43" t="n">
        <f aca="false">SUMPRODUCT(ISNUMBER(SEARCH(","&amp;$B72&amp;",",","&amp;SUBSTITUTE('Plan (vierge)'!$D$10:$D$44," ","")&amp;","))*('Plan (vierge)'!$H$10:$H$44="À faire"))</f>
        <v>1</v>
      </c>
      <c r="I72" s="43" t="n">
        <f aca="false">SUMPRODUCT(ISNUMBER(SEARCH(","&amp;$B72&amp;",",","&amp;SUBSTITUTE('Plan (vierge)'!$D$10:$D$44," ","")&amp;","))*('Plan (vierge)'!$H$10:$H$44="Sans objet"))</f>
        <v>0</v>
      </c>
      <c r="J72" s="43" t="n">
        <f aca="false">SUMPRODUCT(ISNUMBER(SEARCH(","&amp;$B72&amp;",",","&amp;SUBSTITUTE('Plan (vierge)'!$D$10:$D$44," ","")&amp;","))*('Plan (vierge)'!$K$10:$K$44="En retard"))</f>
        <v>0</v>
      </c>
      <c r="K72" s="44" t="n">
        <f aca="false">IF(E72-I72=0,"",F72/(E72-I72))</f>
        <v>0</v>
      </c>
      <c r="L72" s="45" t="str">
        <f aca="false">IF(E72=0,IF(D72="Inchangé","","Aucune action : à planifier"),IF(J72&gt;0,"Action en retard",IF(AND(K72=1,E72&gt;I72),"Terminé","")))</f>
        <v/>
      </c>
    </row>
    <row r="73" customFormat="false" ht="27.75" hidden="false" customHeight="true" outlineLevel="0" collapsed="false">
      <c r="A73" s="20" t="n">
        <v>7</v>
      </c>
      <c r="B73" s="20" t="n">
        <v>31</v>
      </c>
      <c r="C73" s="39" t="s">
        <v>233</v>
      </c>
      <c r="D73" s="20" t="s">
        <v>234</v>
      </c>
      <c r="E73" s="34" t="n">
        <f aca="false">SUMPRODUCT(--ISNUMBER(SEARCH(","&amp;$B73&amp;",",","&amp;SUBSTITUTE('Plan (vierge)'!$D$10:$D$44," ","")&amp;",")))</f>
        <v>1</v>
      </c>
      <c r="F73" s="34" t="n">
        <f aca="false">SUMPRODUCT(ISNUMBER(SEARCH(","&amp;$B73&amp;",",","&amp;SUBSTITUTE('Plan (vierge)'!$D$10:$D$44," ","")&amp;","))*('Plan (vierge)'!$H$10:$H$44="Fait"))</f>
        <v>0</v>
      </c>
      <c r="G73" s="34" t="n">
        <f aca="false">SUMPRODUCT(ISNUMBER(SEARCH(","&amp;$B73&amp;",",","&amp;SUBSTITUTE('Plan (vierge)'!$D$10:$D$44," ","")&amp;","))*('Plan (vierge)'!$H$10:$H$44="En cours"))</f>
        <v>0</v>
      </c>
      <c r="H73" s="34" t="n">
        <f aca="false">SUMPRODUCT(ISNUMBER(SEARCH(","&amp;$B73&amp;",",","&amp;SUBSTITUTE('Plan (vierge)'!$D$10:$D$44," ","")&amp;","))*('Plan (vierge)'!$H$10:$H$44="À faire"))</f>
        <v>1</v>
      </c>
      <c r="I73" s="34" t="n">
        <f aca="false">SUMPRODUCT(ISNUMBER(SEARCH(","&amp;$B73&amp;",",","&amp;SUBSTITUTE('Plan (vierge)'!$D$10:$D$44," ","")&amp;","))*('Plan (vierge)'!$H$10:$H$44="Sans objet"))</f>
        <v>0</v>
      </c>
      <c r="J73" s="34" t="n">
        <f aca="false">SUMPRODUCT(ISNUMBER(SEARCH(","&amp;$B73&amp;",",","&amp;SUBSTITUTE('Plan (vierge)'!$D$10:$D$44," ","")&amp;","))*('Plan (vierge)'!$K$10:$K$44="En retard"))</f>
        <v>0</v>
      </c>
      <c r="K73" s="32" t="n">
        <f aca="false">IF(E73-I73=0,"",F73/(E73-I73))</f>
        <v>0</v>
      </c>
      <c r="L73" s="40" t="str">
        <f aca="false">IF(E73=0,IF(D73="Inchangé","","Aucune action : à planifier"),IF(J73&gt;0,"Action en retard",IF(AND(K73=1,E73&gt;I73),"Terminé","")))</f>
        <v/>
      </c>
    </row>
    <row r="74" customFormat="false" ht="27.75" hidden="false" customHeight="true" outlineLevel="0" collapsed="false">
      <c r="A74" s="20" t="n">
        <v>7</v>
      </c>
      <c r="B74" s="20" t="n">
        <v>32</v>
      </c>
      <c r="C74" s="39" t="s">
        <v>235</v>
      </c>
      <c r="D74" s="20" t="s">
        <v>202</v>
      </c>
      <c r="E74" s="34" t="n">
        <f aca="false">SUMPRODUCT(--ISNUMBER(SEARCH(","&amp;$B74&amp;",",","&amp;SUBSTITUTE('Plan (vierge)'!$D$10:$D$44," ","")&amp;",")))</f>
        <v>1</v>
      </c>
      <c r="F74" s="34" t="n">
        <f aca="false">SUMPRODUCT(ISNUMBER(SEARCH(","&amp;$B74&amp;",",","&amp;SUBSTITUTE('Plan (vierge)'!$D$10:$D$44," ","")&amp;","))*('Plan (vierge)'!$H$10:$H$44="Fait"))</f>
        <v>0</v>
      </c>
      <c r="G74" s="34" t="n">
        <f aca="false">SUMPRODUCT(ISNUMBER(SEARCH(","&amp;$B74&amp;",",","&amp;SUBSTITUTE('Plan (vierge)'!$D$10:$D$44," ","")&amp;","))*('Plan (vierge)'!$H$10:$H$44="En cours"))</f>
        <v>0</v>
      </c>
      <c r="H74" s="34" t="n">
        <f aca="false">SUMPRODUCT(ISNUMBER(SEARCH(","&amp;$B74&amp;",",","&amp;SUBSTITUTE('Plan (vierge)'!$D$10:$D$44," ","")&amp;","))*('Plan (vierge)'!$H$10:$H$44="À faire"))</f>
        <v>1</v>
      </c>
      <c r="I74" s="34" t="n">
        <f aca="false">SUMPRODUCT(ISNUMBER(SEARCH(","&amp;$B74&amp;",",","&amp;SUBSTITUTE('Plan (vierge)'!$D$10:$D$44," ","")&amp;","))*('Plan (vierge)'!$H$10:$H$44="Sans objet"))</f>
        <v>0</v>
      </c>
      <c r="J74" s="34" t="n">
        <f aca="false">SUMPRODUCT(ISNUMBER(SEARCH(","&amp;$B74&amp;",",","&amp;SUBSTITUTE('Plan (vierge)'!$D$10:$D$44," ","")&amp;","))*('Plan (vierge)'!$K$10:$K$44="En retard"))</f>
        <v>0</v>
      </c>
      <c r="K74" s="32" t="n">
        <f aca="false">IF(E74-I74=0,"",F74/(E74-I74))</f>
        <v>0</v>
      </c>
      <c r="L74" s="40" t="str">
        <f aca="false">IF(E74=0,IF(D74="Inchangé","","Aucune action : à planifier"),IF(J74&gt;0,"Action en retard",IF(AND(K74=1,E74&gt;I74),"Terminé","")))</f>
        <v/>
      </c>
    </row>
    <row r="75" customFormat="false" ht="27.75" hidden="false" customHeight="true" outlineLevel="0" collapsed="false">
      <c r="A75" s="20" t="n">
        <v>7</v>
      </c>
      <c r="B75" s="20" t="n">
        <v>33</v>
      </c>
      <c r="C75" s="39" t="s">
        <v>236</v>
      </c>
      <c r="D75" s="20" t="s">
        <v>237</v>
      </c>
      <c r="E75" s="34" t="n">
        <f aca="false">SUMPRODUCT(--ISNUMBER(SEARCH(","&amp;$B75&amp;",",","&amp;SUBSTITUTE('Plan (vierge)'!$D$10:$D$44," ","")&amp;",")))</f>
        <v>1</v>
      </c>
      <c r="F75" s="34" t="n">
        <f aca="false">SUMPRODUCT(ISNUMBER(SEARCH(","&amp;$B75&amp;",",","&amp;SUBSTITUTE('Plan (vierge)'!$D$10:$D$44," ","")&amp;","))*('Plan (vierge)'!$H$10:$H$44="Fait"))</f>
        <v>0</v>
      </c>
      <c r="G75" s="34" t="n">
        <f aca="false">SUMPRODUCT(ISNUMBER(SEARCH(","&amp;$B75&amp;",",","&amp;SUBSTITUTE('Plan (vierge)'!$D$10:$D$44," ","")&amp;","))*('Plan (vierge)'!$H$10:$H$44="En cours"))</f>
        <v>0</v>
      </c>
      <c r="H75" s="34" t="n">
        <f aca="false">SUMPRODUCT(ISNUMBER(SEARCH(","&amp;$B75&amp;",",","&amp;SUBSTITUTE('Plan (vierge)'!$D$10:$D$44," ","")&amp;","))*('Plan (vierge)'!$H$10:$H$44="À faire"))</f>
        <v>1</v>
      </c>
      <c r="I75" s="34" t="n">
        <f aca="false">SUMPRODUCT(ISNUMBER(SEARCH(","&amp;$B75&amp;",",","&amp;SUBSTITUTE('Plan (vierge)'!$D$10:$D$44," ","")&amp;","))*('Plan (vierge)'!$H$10:$H$44="Sans objet"))</f>
        <v>0</v>
      </c>
      <c r="J75" s="34" t="n">
        <f aca="false">SUMPRODUCT(ISNUMBER(SEARCH(","&amp;$B75&amp;",",","&amp;SUBSTITUTE('Plan (vierge)'!$D$10:$D$44," ","")&amp;","))*('Plan (vierge)'!$K$10:$K$44="En retard"))</f>
        <v>0</v>
      </c>
      <c r="K75" s="32" t="n">
        <f aca="false">IF(E75-I75=0,"",F75/(E75-I75))</f>
        <v>0</v>
      </c>
      <c r="L75" s="40" t="str">
        <f aca="false">IF(E75=0,IF(D75="Inchangé","","Aucune action : à planifier"),IF(J75&gt;0,"Action en retard",IF(AND(K75=1,E75&gt;I75),"Terminé","")))</f>
        <v/>
      </c>
    </row>
    <row r="76" customFormat="false" ht="15.75" hidden="false" customHeight="true" outlineLevel="0" collapsed="false">
      <c r="A76" s="24" t="s">
        <v>238</v>
      </c>
      <c r="B76" s="24"/>
      <c r="C76" s="24"/>
      <c r="D76" s="24"/>
      <c r="E76" s="24"/>
      <c r="F76" s="24"/>
      <c r="G76" s="24"/>
      <c r="H76" s="24"/>
      <c r="I76" s="24"/>
      <c r="J76" s="24"/>
      <c r="K76" s="24"/>
      <c r="L76" s="24"/>
    </row>
  </sheetData>
  <mergeCells count="30">
    <mergeCell ref="A3:F3"/>
    <mergeCell ref="G3:I3"/>
    <mergeCell ref="J3:K3"/>
    <mergeCell ref="A5:L5"/>
    <mergeCell ref="A6:C6"/>
    <mergeCell ref="A7:C7"/>
    <mergeCell ref="A8:C8"/>
    <mergeCell ref="A9:C9"/>
    <mergeCell ref="E9:L9"/>
    <mergeCell ref="A10:C10"/>
    <mergeCell ref="E10:L10"/>
    <mergeCell ref="A11:C11"/>
    <mergeCell ref="A12:C12"/>
    <mergeCell ref="E12:L12"/>
    <mergeCell ref="A13:C13"/>
    <mergeCell ref="E13:L13"/>
    <mergeCell ref="A14:C14"/>
    <mergeCell ref="E14:L14"/>
    <mergeCell ref="A15:C15"/>
    <mergeCell ref="D15:L15"/>
    <mergeCell ref="A17:L17"/>
    <mergeCell ref="A18:B18"/>
    <mergeCell ref="A19:B19"/>
    <mergeCell ref="A20:B20"/>
    <mergeCell ref="A21:B21"/>
    <mergeCell ref="A22:B22"/>
    <mergeCell ref="A23:E23"/>
    <mergeCell ref="A25:L25"/>
    <mergeCell ref="A41:L41"/>
    <mergeCell ref="A76:L76"/>
  </mergeCells>
  <conditionalFormatting sqref="D12">
    <cfRule type="expression" priority="2" aboveAverage="0" equalAverage="0" bottom="0" percent="0" rank="0" text="" dxfId="15">
      <formula>$D$12&gt;0</formula>
    </cfRule>
  </conditionalFormatting>
  <conditionalFormatting sqref="D13">
    <cfRule type="expression" priority="3" aboveAverage="0" equalAverage="0" bottom="0" percent="0" rank="0" text="" dxfId="16">
      <formula>$D$13&gt;0</formula>
    </cfRule>
  </conditionalFormatting>
  <conditionalFormatting sqref="D14">
    <cfRule type="expression" priority="4" aboveAverage="0" equalAverage="0" bottom="0" percent="0" rank="0" text="" dxfId="16">
      <formula>$D$14&gt;0</formula>
    </cfRule>
  </conditionalFormatting>
  <conditionalFormatting sqref="D15:L15">
    <cfRule type="expression" priority="5" aboveAverage="0" equalAverage="0" bottom="0" percent="0" rank="0" text="" dxfId="15">
      <formula>$D$12&gt;0</formula>
    </cfRule>
  </conditionalFormatting>
  <conditionalFormatting sqref="L19:L22">
    <cfRule type="dataBar" priority="6">
      <dataBar showValue="1" minLength="10" maxLength="90">
        <cfvo type="num" val="0"/>
        <cfvo type="num" val="1"/>
        <color rgb="FF1D9E75"/>
      </dataBar>
      <extLst>
        <ext xmlns:x14="http://schemas.microsoft.com/office/spreadsheetml/2009/9/main" uri="{B025F937-C7B1-47D3-B67F-A62EFF666E3E}">
          <x14:id>{10A37EEC-1E41-4988-A08D-646DC13CC961}</x14:id>
        </ext>
      </extLst>
    </cfRule>
  </conditionalFormatting>
  <conditionalFormatting sqref="K19:K22">
    <cfRule type="expression" priority="7" aboveAverage="0" equalAverage="0" bottom="0" percent="0" rank="0" text="" dxfId="15">
      <formula>$K19&gt;0</formula>
    </cfRule>
  </conditionalFormatting>
  <conditionalFormatting sqref="J43:J75">
    <cfRule type="expression" priority="8" aboveAverage="0" equalAverage="0" bottom="0" percent="0" rank="0" text="" dxfId="15">
      <formula>$J43&gt;0</formula>
    </cfRule>
  </conditionalFormatting>
  <conditionalFormatting sqref="L43:L75">
    <cfRule type="expression" priority="9" aboveAverage="0" equalAverage="0" bottom="0" percent="0" rank="0" text="" dxfId="16">
      <formula>$L43="Aucune action : à planifier"</formula>
    </cfRule>
    <cfRule type="expression" priority="10" aboveAverage="0" equalAverage="0" bottom="0" percent="0" rank="0" text="" dxfId="15">
      <formula>$L43="Action en retard"</formula>
    </cfRule>
    <cfRule type="expression" priority="11" aboveAverage="0" equalAverage="0" bottom="0" percent="0" rank="0" text="" dxfId="12">
      <formula>$L43="Terminé"</formula>
    </cfRule>
  </conditionalFormatting>
  <conditionalFormatting sqref="K43:K75">
    <cfRule type="dataBar" priority="12">
      <dataBar showValue="1" minLength="10" maxLength="90">
        <cfvo type="num" val="0"/>
        <cfvo type="num" val="1"/>
        <color rgb="FF1D9E75"/>
      </dataBar>
      <extLst>
        <ext xmlns:x14="http://schemas.microsoft.com/office/spreadsheetml/2009/9/main" uri="{B025F937-C7B1-47D3-B67F-A62EFF666E3E}">
          <x14:id>{864B6F30-78E2-41FB-90CF-13CA36104166}</x14:id>
        </ext>
      </extLst>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drawing r:id="rId1"/>
  <extLst>
    <ext xmlns:x14="http://schemas.microsoft.com/office/spreadsheetml/2009/9/main" uri="{78C0D931-6437-407d-A8EE-F0AAD7539E65}">
      <x14:conditionalFormattings>
        <x14:conditionalFormatting xmlns:xm="http://schemas.microsoft.com/office/excel/2006/main">
          <x14:cfRule type="dataBar" id="{10A37EEC-1E41-4988-A08D-646DC13CC961}">
            <x14:dataBar minLength="10" maxLength="90" axisPosition="none" gradient="true">
              <x14:cfvo type="num">
                <xm:f>0</xm:f>
              </x14:cfvo>
              <x14:cfvo type="num">
                <xm:f>1</xm:f>
              </x14:cfvo>
              <x14:negativeFillColor rgb="FF1D9E75"/>
              <x14:axisColor rgb="FF000000"/>
            </x14:dataBar>
          </x14:cfRule>
          <xm:sqref>L19:L22</xm:sqref>
        </x14:conditionalFormatting>
        <x14:conditionalFormatting xmlns:xm="http://schemas.microsoft.com/office/excel/2006/main">
          <x14:cfRule type="dataBar" id="{864B6F30-78E2-41FB-90CF-13CA36104166}">
            <x14:dataBar minLength="10" maxLength="90" axisPosition="none" gradient="true">
              <x14:cfvo type="num">
                <xm:f>0</xm:f>
              </x14:cfvo>
              <x14:cfvo type="num">
                <xm:f>1</xm:f>
              </x14:cfvo>
              <x14:negativeFillColor rgb="FF1D9E75"/>
              <x14:axisColor rgb="FF000000"/>
            </x14:dataBar>
          </x14:cfRule>
          <xm:sqref>K43:K75</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B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s>
  <sheetData>
    <row r="1" customFormat="false" ht="21.75" hidden="false" customHeight="true" outlineLevel="0" collapsed="false">
      <c r="A1" s="1" t="s">
        <v>240</v>
      </c>
      <c r="B1" s="2"/>
    </row>
    <row r="2" customFormat="false" ht="15" hidden="false" customHeight="false" outlineLevel="0" collapsed="false">
      <c r="A2" s="46" t="s">
        <v>241</v>
      </c>
    </row>
    <row r="3" customFormat="false" ht="15" hidden="false" customHeight="false" outlineLevel="0" collapsed="false">
      <c r="A3" s="11" t="s">
        <v>242</v>
      </c>
    </row>
    <row r="4" customFormat="false" ht="15" hidden="false" customHeight="false" outlineLevel="0" collapsed="false">
      <c r="A4" s="13" t="s">
        <v>132</v>
      </c>
    </row>
    <row r="5" customFormat="false" ht="15" hidden="false" customHeight="false" outlineLevel="0" collapsed="false">
      <c r="A5" s="13" t="s">
        <v>85</v>
      </c>
    </row>
    <row r="6" customFormat="false" ht="15" hidden="false" customHeight="false" outlineLevel="0" collapsed="false">
      <c r="A6" s="13" t="s">
        <v>62</v>
      </c>
    </row>
    <row r="7" customFormat="false" ht="15" hidden="false" customHeight="false" outlineLevel="0" collapsed="false">
      <c r="A7" s="13" t="s">
        <v>145</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2026-10-22T11:34:58Z</dcterms:created>
  <dc:creator>openpyxl</dc:creator>
  <dc:description/>
  <dc:language>en-US</dc:language>
  <cp:lastModifiedBy/>
  <dcterms:modified xsi:type="dcterms:W3CDTF">2026-10-22T13:35:01Z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