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5.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Planning de la journée" sheetId="2" state="visible" r:id="rId4"/>
    <sheet name="Grille" sheetId="3" state="visible" r:id="rId5"/>
    <sheet name="Rapport d’écarts" sheetId="4" state="visible" r:id="rId6"/>
    <sheet name="Synthèse" sheetId="5" state="visible" r:id="rId7"/>
    <sheet name="Exemple planning" sheetId="6" state="visible" r:id="rId8"/>
    <sheet name="Exemple grille" sheetId="7" state="visible" r:id="rId9"/>
    <sheet name="Exemple rapport" sheetId="8" state="visible" r:id="rId10"/>
    <sheet name="Exemple synthèse" sheetId="9" state="visible" r:id="rId11"/>
    <sheet name="Listes" sheetId="10" state="visible" r:id="rId12"/>
  </sheets>
  <definedNames>
    <definedName function="false" hidden="false" localSheetId="6" name="_xlnm.Print_Titles" vbProcedure="false">'Exemple grille'!$A:$C,'Exemple grille'!$5:$6</definedName>
    <definedName function="false" hidden="false" localSheetId="7" name="_xlnm.Print_Titles" vbProcedure="false">'Exemple rapport'!$5:$6</definedName>
    <definedName function="false" hidden="false" localSheetId="2" name="_xlnm.Print_Titles" vbProcedure="false">Grille!$A:$C,Grille!$5:$6</definedName>
    <definedName function="false" hidden="false" localSheetId="3" name="_xlnm.Print_Titles" vbProcedure="false">'Rapport d’écarts'!$5:$6</definedName>
    <definedName function="false" hidden="false" localSheetId="2" name="_xlnm.Print_Titles" vbProcedure="false">Grille!$5:$6,Grille!$A:$C</definedName>
    <definedName function="false" hidden="false" localSheetId="6" name="_xlnm.Print_Titles" vbProcedure="false">'Exemple grille'!$5:$6,'Exemple grille'!$A:$C</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<sst xmlns="http://schemas.openxmlformats.org/spreadsheetml/2006/main" count="1026" uniqueCount="433">
  <si>
    <t xml:space="preserve">K-li-T · Modèle Qualiopi V10 · Grille d’audit blanc, planning et rapport d’écarts</t>
  </si>
  <si>
    <t xml:space="preserve">Grille d’audit blanc Qualiopi V10, planning de la journée et rapport d’écarts</t>
  </si>
  <si>
    <t xml:space="preserve">Ce classeur sert à conduire un audit blanc : une simulation d’audit, menée par vous-même (audit interne) ou par un regard extérieur, qui reprend la logique d’un audit de certification : entretiens, revue documentaire sur un échantillon, observations, évaluation indicateur par indicateur selon la pondération, restitution. Il ne remplace pas l’audit de l’organisme certificateur, dont le déroulé, la durée et les décisions lui appartiennent.</t>
  </si>
  <si>
    <t xml:space="preserve">Mode d’emploi</t>
  </si>
  <si>
    <t xml:space="preserve">1.  Cadrer. Dans « Planning de la journée », renseignez l’organisme, la date, l’auditeur, les personnes présentes, l’échantillon (deux formations, de catégories ou de modalités différentes si possible) et le périmètre (catégories d’actions, conditions). La grille en déduit les indicateurs applicables. Le dirigeant, ou le salarié mandaté occupant un emploi permanent, doit être présent et justifier son identité et sa qualité avant le démarrage.</t>
  </si>
  <si>
    <t xml:space="preserve">2.  Planifier. Adaptez la trame de la journée : les horaires sont des repères de terrain K-li-T, pas ceux d’un organisme certificateur. Les indicateurs peuvent être audités dans l’ordre chronologique ou dans un autre ordre, selon leurs liens de cohérence.</t>
  </si>
  <si>
    <t xml:space="preserve">3.  Auditer. Dans « Grille », pour chaque indicateur applicable : posez la question d’audit, demandez les preuves, notez le constat et la preuve vue, puis choisissez le niveau de respect de l’attendu : Respecté, Partiellement respecté, Non respecté ou Sans objet. La colonne crème « Ce qui fait une NC mineure » rappelle le repère du document de travail.</t>
  </si>
  <si>
    <t xml:space="preserve">4.  Laisser le classeur calculer la gravité. La colonne « Évaluation » applique la pondération : Respecté donne Conforme ; Partiellement respecté donne une NC mineure si l’indicateur est pondérable, une NC majeure sinon ; Non respecté donne une NC majeure. Un indicateur non pondérable ne peut donner qu’une NC majeure, même pour un écart partiel.</t>
  </si>
  <si>
    <t xml:space="preserve">5.  Rapporter. Dans « Rapport d’écarts », saisissez le numéro de chaque indicateur en écart : l’intitulé, le constat, la pondération et la gravité se remplissent. Ajoutez la formulation de l’écart, l’action proposée, le responsable et l’échéance. Le contrôle signale les écarts de la grille non inscrits au rapport.</t>
  </si>
  <si>
    <t xml:space="preserve">6.  Restituer. « Synthèse » compte les conformités et les non-conformités par critère, propose une lecture indicative et liste les non-conformités majeures à présenter en premier. Les actions alimentent votre plan d’actions et votre registre des non-conformités.</t>
  </si>
  <si>
    <t xml:space="preserve">Pondération des non-conformités</t>
  </si>
  <si>
    <t xml:space="preserve">Seize indicateurs sont pondérables (1, 2, 3, 8, 9, 12, 13, 17, 18, 19, 23, 24, 25, 28, 30 et 33) : une non-conformité mineure est relevée en cas de respect partiel de l’attendu, une majeure lorsque l’attendu n’est pas du tout respecté. Pour les dix-sept autres, le non-respect, même partiel, entraîne une non-conformité majeure.</t>
  </si>
  <si>
    <t xml:space="preserve">Preuves et appréciation de l’auditeur</t>
  </si>
  <si>
    <t xml:space="preserve">Les exemples de preuves du document de travail ne sont pas exhaustifs : la conformité repose sur l’appréciation de l’auditeur quant à la mise en œuvre, pas sur la seule présence d’un document. Une même preuve peut servir plusieurs indicateurs. L’organisme a la charge de démontrer. L’appréciation doit rester proportionnée aux caractéristiques de la formation (courte ou longue, sur mesure ou catalogue, certifiante ou non).</t>
  </si>
  <si>
    <t xml:space="preserve">Sous-traitance et nouveaux entrants</t>
  </si>
  <si>
    <t xml:space="preserve">Pour une prestation sous-traitée, les indicateurs vérifiés dépendent des missions confiées par le contrat ; les indicateurs 1, 2 et 3 ne s’appliquent pas au sous-traitant (le donneur d’ordres informe). Pour un nouvel entrant, les indicateurs 2, 3, 11, 13, 14, 19, 22, 24, 25, 26 et 32 sont audités en deux temps : formalisation à l’audit initial, mise en œuvre effective à l’audit de surveillance. La colonne « Nouvel entrant » se colore si vous l’avez indiqué.</t>
  </si>
  <si>
    <t xml:space="preserve">Repères de terrain K-li-T et limites</t>
  </si>
  <si>
    <t xml:space="preserve">Les horaires de la journée et la décision indicative de la synthèse sont des repères de terrain de K-li-T, pas des règles du référentiel ni des décisions de l’organisme certificateur. L’applicabilité par catégorie est un relevé indicatif, à confirmer à la parution du guide final. Aucun seuil n’est chiffré pour les indicateurs 19 et 20 : les arrêtés qui les fixent ne sont pas publiés à ce jour. L’obligation de vérifier le dépôt des comptes (indicateur 23) est mentionnée par le document de travail : à confirmer.</t>
  </si>
  <si>
    <t xml:space="preserve">Code couleur</t>
  </si>
  <si>
    <t xml:space="preserve">Cellule blanche : à remplir.</t>
  </si>
  <si>
    <t xml:space="preserve">Cellule verte : calculée automatiquement, ne pas modifier.</t>
  </si>
  <si>
    <t xml:space="preserve">Cellule crème : libellé ou rappel du référentiel (modifiable si vous adaptez le modèle).</t>
  </si>
  <si>
    <t xml:space="preserve">Contenu du fichier</t>
  </si>
  <si>
    <t xml:space="preserve">•  Planning de la journée : cadrage de l’audit blanc, périmètre audité et trame d’une journée (13 séquences, horaires indicatifs, interlocuteurs, indicateurs couverts, documents à préparer).</t>
  </si>
  <si>
    <t xml:space="preserve">•  Grille : 33 indicateurs avec pondération, nouvel entrant, applicabilité, question d’audit, preuves à demander, interlocuteur, repère de NC mineure, constat, preuve vue, respect de l’attendu, évaluation calculée.</t>
  </si>
  <si>
    <t xml:space="preserve">•  Rapport d’écarts : jusqu’à 30 écarts, avec gravité calculée d’après la grille, action, responsable, échéance, statut et contrôle.</t>
  </si>
  <si>
    <t xml:space="preserve">•  Synthèse : compteurs, décision indicative, résultats par critère, deux graphiques, non-conformités majeures à présenter.</t>
  </si>
  <si>
    <t xml:space="preserve">•  Exemples (onglets verts) : audit blanc du 12 novembre 2026 chez Les Ateliers du Clos Fleuri, organisme fictif de 6 personnes : 10 indicateurs audités sur 26 applicables, 3 conformes, 5 non-conformités mineures, 2 majeures.</t>
  </si>
  <si>
    <t xml:space="preserve">•  Listes : les listes déroulantes, modifiables.</t>
  </si>
  <si>
    <t xml:space="preserve">Pour aller plus loin</t>
  </si>
  <si>
    <t xml:space="preserve">L’article qui accompagne ce modèle : k-li-t.com/audit-blanc-qualiopi/</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</si>
  <si>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</si>
  <si>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K-li-T · Modèle Qualiopi V10 · Audit blanc · Planning de la journée</t>
  </si>
  <si>
    <t xml:space="preserve">Cadrage et planning de la journée d’audit blanc</t>
  </si>
  <si>
    <t xml:space="preserve">Les horaires sont des repères de terrain K-li-T : adaptez-les à votre organisme. Un audit de certification suit le plan de votre organisme certificateur.</t>
  </si>
  <si>
    <t xml:space="preserve">1. Cadrage de l’audit blanc</t>
  </si>
  <si>
    <t xml:space="preserve">2. Périmètre audité (Oui ou Non)</t>
  </si>
  <si>
    <t xml:space="preserve">Organisme audité</t>
  </si>
  <si>
    <t xml:space="preserve">Actions de formation (AF)</t>
  </si>
  <si>
    <t xml:space="preserve">Date de l’audit blanc</t>
  </si>
  <si>
    <t xml:space="preserve">Bilans de compétences (BC)</t>
  </si>
  <si>
    <t xml:space="preserve">Auditeur (nom, fonction)</t>
  </si>
  <si>
    <t xml:space="preserve">VAE</t>
  </si>
  <si>
    <t xml:space="preserve">Mode (sur site, à distance, mixte)</t>
  </si>
  <si>
    <t xml:space="preserve">Apprentissage (CFA)</t>
  </si>
  <si>
    <t xml:space="preserve">Personnes présentes (dont le dirigeant ou le salarié mandaté)</t>
  </si>
  <si>
    <t xml:space="preserve">Formations certifiantes</t>
  </si>
  <si>
    <t xml:space="preserve">Échantillon : formation 1</t>
  </si>
  <si>
    <t xml:space="preserve">Alternance</t>
  </si>
  <si>
    <t xml:space="preserve">Échantillon : formation 2</t>
  </si>
  <si>
    <t xml:space="preserve">Période en entreprise (stage, alternance, AFEST)</t>
  </si>
  <si>
    <t xml:space="preserve">Amplitude de la journée (premier début, dernière fin)</t>
  </si>
  <si>
    <t xml:space="preserve">Sous-traitance ou portage salarial</t>
  </si>
  <si>
    <t xml:space="preserve">Temps d’audit effectif (hors pauses)</t>
  </si>
  <si>
    <t xml:space="preserve">Nouvel entrant</t>
  </si>
  <si>
    <t xml:space="preserve">3. Déroulé de la journée (repères de terrain K-li-T, à adapter)</t>
  </si>
  <si>
    <t xml:space="preserve">N°</t>
  </si>
  <si>
    <t xml:space="preserve">Début</t>
  </si>
  <si>
    <t xml:space="preserve">Fin</t>
  </si>
  <si>
    <t xml:space="preserve">Durée</t>
  </si>
  <si>
    <t xml:space="preserve">Séquence</t>
  </si>
  <si>
    <t xml:space="preserve">Contenu et questions clés</t>
  </si>
  <si>
    <t xml:space="preserve">Interlocuteur(s)</t>
  </si>
  <si>
    <t xml:space="preserve">Indicateurs couverts</t>
  </si>
  <si>
    <t xml:space="preserve">Documents à avoir sous la main</t>
  </si>
  <si>
    <t xml:space="preserve">Réalisé ?</t>
  </si>
  <si>
    <t xml:space="preserve">Remarques</t>
  </si>
  <si>
    <t xml:space="preserve">Accueil et identité</t>
  </si>
  <si>
    <t xml:space="preserve">L’auditeur vérifie l’identité et la qualité du dirigeant ou du salarié mandaté occupant un emploi permanent, avant tout démarrage (présence obligatoire).</t>
  </si>
  <si>
    <t xml:space="preserve">Dirigeant ou salarié mandaté</t>
  </si>
  <si>
    <t xml:space="preserve">Préalable</t>
  </si>
  <si>
    <t xml:space="preserve">Pièce d’identité, justificatif de qualité, mandat éventuel</t>
  </si>
  <si>
    <t xml:space="preserve">Réunion d’ouverture</t>
  </si>
  <si>
    <t xml:space="preserve">Périmètre et catégories d’actions, échantillon de formations, déroulé de la journée, confidentialité, règle de pondération (mineure ou majeure), documents à consulter.</t>
  </si>
  <si>
    <t xml:space="preserve">Dirigeant, responsable qualité</t>
  </si>
  <si>
    <t xml:space="preserve">Cadrage</t>
  </si>
  <si>
    <t xml:space="preserve">Liste des formations de l’année, échantillon retenu, organigramme</t>
  </si>
  <si>
    <t xml:space="preserve">Entretien avec le dirigeant</t>
  </si>
  <si>
    <t xml:space="preserve">Offre et information du public, indicateurs de résultats publiés, sous-traitance et portage, pilotage et organisation.</t>
  </si>
  <si>
    <t xml:space="preserve">Dirigeant</t>
  </si>
  <si>
    <t xml:space="preserve">1, 2, 3, 18, 27</t>
  </si>
  <si>
    <t xml:space="preserve">Site, fiches programme, devis, CGV, indicateurs publiés, contrats de sous-traitance, organigramme</t>
  </si>
  <si>
    <t xml:space="preserve">Revue documentaire : formation 1</t>
  </si>
  <si>
    <t xml:space="preserve">Du besoin à l’évaluation, sur deux ou trois dossiers de bénéficiaires : analyse du besoin, objectifs, contenus, positionnement, information remise, évaluation des acquis, conformité à la certification si concernée.</t>
  </si>
  <si>
    <t xml:space="preserve">Responsable pédagogique</t>
  </si>
  <si>
    <t xml:space="preserve">4, 5, 6, 7, 8, 9, 11, 16</t>
  </si>
  <si>
    <t xml:space="preserve">Dossiers complets de bénéficiaires, programme, convention, convocation, évaluations, attestations</t>
  </si>
  <si>
    <t xml:space="preserve">Pause déjeuner</t>
  </si>
  <si>
    <t xml:space="preserve">Pause. L’auditeur relit ses constats et prépare les demandes de preuves de l’après-midi.</t>
  </si>
  <si>
    <t xml:space="preserve">Revue documentaire : formation 2</t>
  </si>
  <si>
    <t xml:space="preserve">Même parcours sur une formation différente (autre modalité, autre public ou autre financeur) : mise en œuvre, adaptation, accompagnement et suivi, prévention des abandons, suivi des modules à distance.</t>
  </si>
  <si>
    <t xml:space="preserve">Responsable pédagogique, formateur</t>
  </si>
  <si>
    <t xml:space="preserve">4, 6, 10, 11, 12, 19</t>
  </si>
  <si>
    <t xml:space="preserve">Dossiers de bénéficiaires, journal des relances, export de connexions, planning</t>
  </si>
  <si>
    <t xml:space="preserve">Entretien avec les intervenants</t>
  </si>
  <si>
    <t xml:space="preserve">Compétences, coordination, ressources pédagogiques, information reçue, retour d’expérience, connaissance de la procédure de signalement.</t>
  </si>
  <si>
    <t xml:space="preserve">Formateur, intervenant externe</t>
  </si>
  <si>
    <t xml:space="preserve">12, 18, 19, 21, 22</t>
  </si>
  <si>
    <t xml:space="preserve">CV, diplômes, contrats, grille de compétences, plan de formation</t>
  </si>
  <si>
    <t xml:space="preserve">Observations</t>
  </si>
  <si>
    <t xml:space="preserve">Locaux, équipements, accessibilité, plateforme à distance, affichages (règlement, procédure de signalement). Observation d’une séquence si possible.</t>
  </si>
  <si>
    <t xml:space="preserve">Responsable des moyens</t>
  </si>
  <si>
    <t xml:space="preserve">9, 12, 17, 19</t>
  </si>
  <si>
    <t xml:space="preserve">Registre d’accessibilité, document unique, accès à la plateforme</t>
  </si>
  <si>
    <t xml:space="preserve">Entretien qualité et partenaires</t>
  </si>
  <si>
    <t xml:space="preserve">Veilles, réseau handicap, appréciations de chaque partie prenante (dont les financeurs), réclamations, amélioration continue, analyse des risques.</t>
  </si>
  <si>
    <t xml:space="preserve">Responsable qualité, référent handicap</t>
  </si>
  <si>
    <t xml:space="preserve">23, 24, 25, 26, 30, 31, 32</t>
  </si>
  <si>
    <t xml:space="preserve">Registre de veille, annuaire des partenaires, enquêtes, registre des réclamations, plan d’améliorations</t>
  </si>
  <si>
    <t xml:space="preserve">Points ouverts</t>
  </si>
  <si>
    <t xml:space="preserve">L’organisme apporte les preuves manquantes demandées dans la journée.</t>
  </si>
  <si>
    <t xml:space="preserve">Tous</t>
  </si>
  <si>
    <t xml:space="preserve">Preuves complémentaires</t>
  </si>
  <si>
    <t xml:space="preserve">Synthèse de l’auditeur</t>
  </si>
  <si>
    <t xml:space="preserve">À huis clos : évaluation de chaque indicateur selon la pondération, rédaction des écarts.</t>
  </si>
  <si>
    <t xml:space="preserve">Auditeur seul</t>
  </si>
  <si>
    <t xml:space="preserve">Grille complétée</t>
  </si>
  <si>
    <t xml:space="preserve">Restitution au dirigeant</t>
  </si>
  <si>
    <t xml:space="preserve">Conformités, non-conformités mineures et majeures, questions, suites et plan d’actions.</t>
  </si>
  <si>
    <t xml:space="preserve">Synthèse de la grille, rapport d’écarts</t>
  </si>
  <si>
    <t xml:space="preserve">Séquence complémentaire : apprentissage ou alternance (si concerné)</t>
  </si>
  <si>
    <t xml:space="preserve">À insérer si l’audit porte sur l’apprentissage ou l’alternance : alternance, accompagnement socio-professionnel, information des apprentis, gouvernance, insertion, évaluation des enseignements. Durée à ajuster.</t>
  </si>
  <si>
    <t xml:space="preserve">Direction du CFA, référent alternance</t>
  </si>
  <si>
    <t xml:space="preserve">13, 14, 15, 20, 28, 29, 33</t>
  </si>
  <si>
    <t xml:space="preserve">Livret de suivi, compte rendu du conseil de perfectionnement, règlement intérieur du CFA</t>
  </si>
  <si>
    <t xml:space="preserve">L’auditeur procède par échantillonnage d’actions dans chaque catégorie d’actions auditée. Les indicateurs peuvent être audités dans l’ordre chronologique ou dans un autre ordre, selon les liens de cohérence entre leur objet. Les colonnes crème sont modifiables.</t>
  </si>
  <si>
    <t xml:space="preserve">K-li-T · Modèle Qualiopi V10 · Audit blanc · Grille</t>
  </si>
  <si>
    <t xml:space="preserve">Grille d’audit blanc</t>
  </si>
  <si>
    <t xml:space="preserve">Pour chaque indicateur applicable : posez la question, demandez les preuves, notez le constat et la preuve vue, puis choisissez le niveau de respect de l’attendu. L’évaluation tient compte de la pondération.</t>
  </si>
  <si>
    <t xml:space="preserve">1. L’indicateur</t>
  </si>
  <si>
    <t xml:space="preserve">2. Préparer : question, preuves, interlocuteur</t>
  </si>
  <si>
    <t xml:space="preserve">3. Évaluer : repère de NC mineure, constats et gravité</t>
  </si>
  <si>
    <t xml:space="preserve">Critère</t>
  </si>
  <si>
    <t xml:space="preserve">Indicateur (libellé court)</t>
  </si>
  <si>
    <t xml:space="preserve">Pondération</t>
  </si>
  <si>
    <t xml:space="preserve">Applicable à (relevé indicatif)</t>
  </si>
  <si>
    <t xml:space="preserve">Condition d’application</t>
  </si>
  <si>
    <t xml:space="preserve">Question d’audit</t>
  </si>
  <si>
    <t xml:space="preserve">Preuves à demander</t>
  </si>
  <si>
    <t xml:space="preserve">Interlocuteur</t>
  </si>
  <si>
    <t xml:space="preserve">Ce qui fait une NC mineure (document de travail)</t>
  </si>
  <si>
    <t xml:space="preserve">Dans le périmètre ?</t>
  </si>
  <si>
    <t xml:space="preserve">Constat de l’auditeur</t>
  </si>
  <si>
    <t xml:space="preserve">Preuve vue (référence)</t>
  </si>
  <si>
    <t xml:space="preserve">Respect de l’attendu</t>
  </si>
  <si>
    <t xml:space="preserve">Évaluation (selon la pondération)</t>
  </si>
  <si>
    <t xml:space="preserve">Commentaire ou piste de progrès</t>
  </si>
  <si>
    <t xml:space="preserve">Au rapport d’écarts ?</t>
  </si>
  <si>
    <t xml:space="preserve">Rang NC majeure (aide au calcul)</t>
  </si>
  <si>
    <t xml:space="preserve">Information du public accessible, détaillée et vérifiable, sans mention trompeuse</t>
  </si>
  <si>
    <t xml:space="preserve">Mineure ou majeure</t>
  </si>
  <si>
    <t xml:space="preserve">CFA, AF, BC, VAE</t>
  </si>
  <si>
    <t xml:space="preserve">Pour les formations de l’échantillon, montrez-moi les supports diffusés avant la contractualisation (site, fiche, devis). Où trouve-t-on le type de reconnaissance délivrée, les modalités pédagogiques et le financement ? Une mention peut-elle induire en erreur ?</t>
  </si>
  <si>
    <t xml:space="preserve">Site, fiches programme, devis, CGV, plaquette, réseaux sociaux ; supports présentant la politique d’accessibilité</t>
  </si>
  <si>
    <t xml:space="preserve">Dirigeant, responsable commercial ou communication</t>
  </si>
  <si>
    <t xml:space="preserve">Information partiellement accessible, pouvant induire en erreur, ou absence ponctuelle et non répétée de certains éléments dans la communication.</t>
  </si>
  <si>
    <t xml:space="preserve">Indicateurs de résultats diffusés, avec leurs modalités de calcul</t>
  </si>
  <si>
    <t xml:space="preserve">Oui</t>
  </si>
  <si>
    <t xml:space="preserve">Quels indicateurs de résultats diffusez-vous pour ces formations, où le public les trouve-t-il, et comment sont-ils calculés (base, période, nombre de réponses) ?</t>
  </si>
  <si>
    <t xml:space="preserve">Page de résultats, bilans ou rapports d’activité, résultats d’enquêtes, note de calcul des indicateurs</t>
  </si>
  <si>
    <t xml:space="preserve">Information insuffisamment détaillée.</t>
  </si>
  <si>
    <t xml:space="preserve">Certifications : taux d’obtention, blocs, équivalences, passerelles, poursuites d’études, débouchés</t>
  </si>
  <si>
    <t xml:space="preserve">CFA, AF, VAE</t>
  </si>
  <si>
    <t xml:space="preserve">Pour la formation certifiante de l’échantillon : quel taux d’obtention publiez-vous, avec quel taux de présentation, et quelles informations sur les blocs, passerelles, poursuites d’études et débouchés ?</t>
  </si>
  <si>
    <t xml:space="preserve">Taux d’obtention et de présentation publiés, fiche RNCP ou RS, supports sur les poursuites d’études et les débouchés</t>
  </si>
  <si>
    <t xml:space="preserve">Information partiellement accessible, ou absence ponctuelle et non répétée de certains éléments (le taux d’obtention de la certification est exclu de cette tolérance).</t>
  </si>
  <si>
    <t xml:space="preserve">Analyse du besoin du bénéficiaire, avec l’entreprise ou le financeur</t>
  </si>
  <si>
    <t xml:space="preserve">Majeure seulement</t>
  </si>
  <si>
    <t xml:space="preserve">Comment analysez-vous le besoin ? Montrez-moi la trace pour deux bénéficiaires de l’échantillon, avec l’entreprise ou le financeur concerné.</t>
  </si>
  <si>
    <t xml:space="preserve">Fiche ou grille de besoin, dossier d’admission, compte rendu d’entretien, plan d’aménagement si handicap</t>
  </si>
  <si>
    <t xml:space="preserve">Responsable pédagogique, conseiller formation</t>
  </si>
  <si>
    <t xml:space="preserve">Indicateur non pondérable : tout non-respect, même partiel, est une non-conformité majeure.</t>
  </si>
  <si>
    <t xml:space="preserve">Objectifs opérationnels et évaluables</t>
  </si>
  <si>
    <t xml:space="preserve">Quels sont les objectifs opérationnels de cette formation ? Comment sont-ils évaluables, et où sont-ils formalisés ?</t>
  </si>
  <si>
    <t xml:space="preserve">Fiche programme avec objectifs en compétences, référentiel de la certification, convention ou contrat</t>
  </si>
  <si>
    <t xml:space="preserve">Contenus et modalités adaptés aux objectifs et aux publics</t>
  </si>
  <si>
    <t xml:space="preserve">Comment avez-vous construit le contenu et choisi les modalités pour ces objectifs et ce public ? Montrez-moi le programme, le déroulé et les adaptations prévues.</t>
  </si>
  <si>
    <t xml:space="preserve">Programme, déroulé et séquences, grilles d’évaluation, supports ; adaptation handicap ; cohérence avec le référentiel si certifiante</t>
  </si>
  <si>
    <t xml:space="preserve">Adéquation à la certification visée et capacité à la délivrer (habilitation comprise)</t>
  </si>
  <si>
    <t xml:space="preserve">CFA, AF</t>
  </si>
  <si>
    <t xml:space="preserve">Comment avez-vous vérifié que le contenu respecte le référentiel de la certification ? Montrez-moi le tableau croisé, et l’habilitation ou la convention avec le certificateur.</t>
  </si>
  <si>
    <t xml:space="preserve">Tableau croisé contenu et référentiel, habilitation ou convention de partenariat avec le certificateur</t>
  </si>
  <si>
    <t xml:space="preserve">Responsable pédagogique, référent certification</t>
  </si>
  <si>
    <t xml:space="preserve">Positionnement et évaluation des acquis à l’entrée</t>
  </si>
  <si>
    <t xml:space="preserve">Comment positionnez-vous les bénéficiaires à l’entrée ? Montrez-moi les résultats pour deux bénéficiaires et l’usage qui en est fait.</t>
  </si>
  <si>
    <t xml:space="preserve">Test ou entretien de positionnement, résultats individuels, procédure ; vérification des outils numériques si distance</t>
  </si>
  <si>
    <t xml:space="preserve">Formateur, responsable pédagogique</t>
  </si>
  <si>
    <t xml:space="preserve">Dispositif existant mais incomplet.</t>
  </si>
  <si>
    <t xml:space="preserve">Information des bénéficiaires sur le déroulement de la prestation</t>
  </si>
  <si>
    <t xml:space="preserve">Qu’a reçu le bénéficiaire sur le déroulement de la formation (règlement, horaires, référents, accès à la plateforme) ? Montrez-moi la preuve de transmission.</t>
  </si>
  <si>
    <t xml:space="preserve">Livret d’accueil, règlement intérieur, convocation, CGU, noms des référents ; preuve de transmission</t>
  </si>
  <si>
    <t xml:space="preserve">Assistante de formation, formateur</t>
  </si>
  <si>
    <t xml:space="preserve">Information incomplète.</t>
  </si>
  <si>
    <t xml:space="preserve">Mise en œuvre et adaptation de la prestation, de l’accompagnement et du suivi</t>
  </si>
  <si>
    <t xml:space="preserve">Comment adaptez-vous la prestation, l’accompagnement et le suivi à ce bénéficiaire ? Montrez-moi un exemple tracé.</t>
  </si>
  <si>
    <t xml:space="preserve">Emploi du temps, groupes de niveaux, entretiens de suivi, livret de suivi, fiches de suivi des apprenants</t>
  </si>
  <si>
    <t xml:space="preserve">Formateur, référent pédagogique</t>
  </si>
  <si>
    <t xml:space="preserve">Évaluation de l’atteinte des objectifs par les bénéficiaires</t>
  </si>
  <si>
    <t xml:space="preserve">Comment évaluez-vous l’atteinte des objectifs en cours et en fin de formation, et à froid ? Montrez-moi les résultats de deux bénéficiaires.</t>
  </si>
  <si>
    <t xml:space="preserve">Évaluations en cours et en fin de formation, évaluation à froid, auto-évaluation, attestations, taux de réussite</t>
  </si>
  <si>
    <t xml:space="preserve">Formateur</t>
  </si>
  <si>
    <t xml:space="preserve">Engagement, prévention des ruptures, prévention et traitement des violences, du harcèlement et des discriminations</t>
  </si>
  <si>
    <t xml:space="preserve">Quelles mesures prenez-vous contre les abandons ? Où est la procédure de prévention et de traitement des violences et discriminations, qui est le référent, comment les apprenants et le personnel en sont-ils informés, comment tracez-vous les signalements ?</t>
  </si>
  <si>
    <t xml:space="preserve">Procédure de relance des absents, procédure violences et discriminations, référent désigné, affichage ou livret, registre des signalements</t>
  </si>
  <si>
    <t xml:space="preserve">Dirigeant, référent désigné, formateur</t>
  </si>
  <si>
    <t xml:space="preserve">Mise en œuvre partielle des mesures définies.</t>
  </si>
  <si>
    <t xml:space="preserve">Alternance : missions anticipées avec l’entreprise, coordination et progressivité des apprentissages</t>
  </si>
  <si>
    <t xml:space="preserve">Comment anticipez-vous avec l’entreprise et l’apprenant les missions à court, moyen et long terme ? Montrez-moi le livret de suivi et la trace du dialogue avec le tuteur.</t>
  </si>
  <si>
    <t xml:space="preserve">Carnet ou livret de suivi, comptes rendus de visite ou d’entretien avec le tuteur, planning, calendrier de l’alternance</t>
  </si>
  <si>
    <t xml:space="preserve">Référent alternance, tuteur ou maître d’apprentissage</t>
  </si>
  <si>
    <t xml:space="preserve">Mise en œuvre partielle des processus définis.</t>
  </si>
  <si>
    <t xml:space="preserve">CFA : accompagnement socio-professionnel, éducatif et citoyenneté ; traitement sans délai des ruptures liées aux difficultés, violences ou discriminations</t>
  </si>
  <si>
    <t xml:space="preserve">CFA</t>
  </si>
  <si>
    <t xml:space="preserve">Quel accompagnement socio-professionnel et éducatif proposez-vous ? Montrez-moi la procédure de traitement sans délai d’une rupture liée à des difficultés, violences ou discriminations.</t>
  </si>
  <si>
    <t xml:space="preserve">Liste des intervenants sociaux, actions menées, procédure de traitement des ruptures, trace d’un cas</t>
  </si>
  <si>
    <t xml:space="preserve">Responsable vie scolaire ou référent social</t>
  </si>
  <si>
    <t xml:space="preserve">CFA : information des apprentis (droits et devoirs, santé et sécurité, prévention et signalement, médiateur)</t>
  </si>
  <si>
    <t xml:space="preserve">Comment informez-vous les apprentis (droits et devoirs, santé et sécurité, signalement, médiateur) ? Montrez-moi le support, la trace de remise et la fiche de contact de l’inspection du travail.</t>
  </si>
  <si>
    <t xml:space="preserve">Règlement intérieur du CFA, livret d’accueil, compte rendu de réunion d’information, coordonnées du médiateur et de l’inspection du travail</t>
  </si>
  <si>
    <t xml:space="preserve">Responsable vie scolaire, référent apprentis</t>
  </si>
  <si>
    <t xml:space="preserve">Conditions de présentation à la certification conformes aux exigences du certificateur</t>
  </si>
  <si>
    <t xml:space="preserve">Comment vous assurez-vous que les conditions de présentation à la certification sont respectées ? Montrez-moi l’inscription à la session et les règles du certificateur.</t>
  </si>
  <si>
    <t xml:space="preserve">Inscription à la session, règlement d’examen, convention avec le certificateur, procès-verbaux, aménagements d’examen</t>
  </si>
  <si>
    <t xml:space="preserve">Responsable des examens, formateur</t>
  </si>
  <si>
    <t xml:space="preserve">Moyens humains et techniques adaptés, environnement approprié</t>
  </si>
  <si>
    <t xml:space="preserve">Les moyens humains et techniques sont-ils adaptés ? Faites-moi visiter les locaux et la plateforme, et montrez-moi le planning d’intervention de la session de l’échantillon.</t>
  </si>
  <si>
    <t xml:space="preserve">Bail, registre d’accessibilité, document unique, inventaire des équipements, accès plateforme, planning d’intervention</t>
  </si>
  <si>
    <t xml:space="preserve">Dirigeant, responsable des moyens</t>
  </si>
  <si>
    <t xml:space="preserve">Défaut ponctuel et non répété dans les moyens.</t>
  </si>
  <si>
    <t xml:space="preserve">Mobilisation et coordination des intervenants internes et externes</t>
  </si>
  <si>
    <t xml:space="preserve">Qui fait quoi parmi les intervenants internes et externes, et comment sont-ils coordonnés ? Montrez-moi l’organigramme, la liste des intervenants et les échanges.</t>
  </si>
  <si>
    <t xml:space="preserve">Organigramme fonctionnel, liste des intervenants, contrats et fiches de poste, planning, comptes rendus de réunion</t>
  </si>
  <si>
    <t xml:space="preserve">Dirigeant, responsable pédagogique</t>
  </si>
  <si>
    <t xml:space="preserve">Défaut ponctuel de coordination.</t>
  </si>
  <si>
    <t xml:space="preserve">Ressources pédagogiques et appropriation, effectivité du suivi à distance, référent pédagogique</t>
  </si>
  <si>
    <t xml:space="preserve">Quelles ressources pédagogiques sont mises à disposition, et comment les bénéficiaires se les approprient-ils ? Pour les modules à distance, comment vérifiez-vous qu’ils sont réellement suivis : relances, alertes de décrochage, statistiques ?</t>
  </si>
  <si>
    <t xml:space="preserve">Supports, accès aux ressources, assistance technique et pédagogique, export de connexions, relances et alertes de décrochage tracées</t>
  </si>
  <si>
    <t xml:space="preserve">Formateur, responsable de la plateforme</t>
  </si>
  <si>
    <t xml:space="preserve">Défaut ponctuel et non répété dans les ressources et les moyens mis à disposition.</t>
  </si>
  <si>
    <t xml:space="preserve">CFA : mobilité, référent handicap, conseil de perfectionnement, gouvernance, supervision renforcée</t>
  </si>
  <si>
    <t xml:space="preserve">Montrez-moi le conseil de perfectionnement (membres, dernier compte rendu), les personnes dédiées à la mobilité, le référent handicap, la participation des apprentis, formateurs et entreprises, et la supervision renforcée si elle s’applique.</t>
  </si>
  <si>
    <t xml:space="preserve">Liste et compte rendu du conseil de perfectionnement, personnes dédiées à la mobilité, référent handicap, participation des apprentis, supervision renforcée si besoin</t>
  </si>
  <si>
    <t xml:space="preserve">Direction du CFA, référent handicap, responsable mobilité</t>
  </si>
  <si>
    <t xml:space="preserve">Compétences des intervenants déterminées, mobilisées et évaluées</t>
  </si>
  <si>
    <t xml:space="preserve">Quelles compétences avez-vous définies pour cette formation ? Comment vérifiez-vous que l’intervenant les maîtrise (CV, diplômes, évaluation) ?</t>
  </si>
  <si>
    <t xml:space="preserve">Analyse des besoins de compétences, CV, diplômes, entretiens, évaluation des interventions</t>
  </si>
  <si>
    <t xml:space="preserve">Responsable pédagogique, RH</t>
  </si>
  <si>
    <t xml:space="preserve">Entretien et développement des compétences des salariés</t>
  </si>
  <si>
    <t xml:space="preserve">Comment développez-vous les compétences de vos salariés ? Montrez-moi le plan de formation, les entretiens ou les échanges de pratiques.</t>
  </si>
  <si>
    <t xml:space="preserve">Plan de formation, entretiens professionnels, attestations de formation, échanges de pratiques</t>
  </si>
  <si>
    <t xml:space="preserve">Dirigeant, RH</t>
  </si>
  <si>
    <t xml:space="preserve">Veille légale et réglementaire, exploitée</t>
  </si>
  <si>
    <t xml:space="preserve">Comment organisez-vous la veille légale et réglementaire, qui la reçoit, et qu’en avez-vous fait ? Montrez-moi un exemple d’exploitation, et la vérification du dépôt des comptes.</t>
  </si>
  <si>
    <t xml:space="preserve">Abonnements, comptes rendus de veille, diffusion à l’équipe, supports mis à jour, vérification du dépôt des comptes</t>
  </si>
  <si>
    <t xml:space="preserve">Absence d’exploitation de la veille mise en place. L’obligation spécifique sur le dépôt des comptes, si elle est confirmée, relève de la majeure.</t>
  </si>
  <si>
    <t xml:space="preserve">Veille sur les compétences, métiers et emplois, exploitée</t>
  </si>
  <si>
    <t xml:space="preserve">Comment suivez-vous les évolutions des compétences, métiers et emplois de vos secteurs, et avec quel effet sur vos prestations ?</t>
  </si>
  <si>
    <t xml:space="preserve">Abonnements, adhésions à un réseau, comptes rendus, évolutions apportées aux contenus</t>
  </si>
  <si>
    <t xml:space="preserve">Responsable pédagogique, dirigeant</t>
  </si>
  <si>
    <t xml:space="preserve">Absence d’exploitation de la veille mise en place.</t>
  </si>
  <si>
    <t xml:space="preserve">Veille sur les innovations pédagogiques et technologiques, exploitée</t>
  </si>
  <si>
    <t xml:space="preserve">Comment suivez-vous les innovations pédagogiques et technologiques, et qu’en avez-vous retenu pour vos prestations ?</t>
  </si>
  <si>
    <t xml:space="preserve">Comptes rendus de veille, participation à des événements, analyse d’opportunité, évolutions des outils</t>
  </si>
  <si>
    <t xml:space="preserve">Expertises, outils et réseaux pour les publics en situation de handicap</t>
  </si>
  <si>
    <t xml:space="preserve">Quel est votre réseau pour les publics en situation de handicap ? Montrez-moi la liste des partenaires, vos prises de contact, les compétences du référent handicap et le recours à l’offre de la RHF.</t>
  </si>
  <si>
    <t xml:space="preserve">Liste des partenaires du territoire (Agefiph, Fiphfp, Cap emploi, MDPH), traces de contact, compétences du référent handicap, recours à la RHF</t>
  </si>
  <si>
    <t xml:space="preserve">Référent handicap, dirigeant</t>
  </si>
  <si>
    <t xml:space="preserve">Sous-traitance et portage salarial : conformité au référentiel, tracée dans les contrats</t>
  </si>
  <si>
    <t xml:space="preserve">Montrez-moi les contrats avec vos sous-traitants et salariés portés : où figurent les missions et la conformité au référentiel ? Comment les avez-vous choisis et comment pilotez-vous leur qualité ?</t>
  </si>
  <si>
    <t xml:space="preserve">Contrats de sous-traitance et de portage, processus de sélection, justificatifs reçus, évaluation du sous-traitant, habilitation si concernée</t>
  </si>
  <si>
    <t xml:space="preserve">Dirigeant, responsable des achats ou de la sous-traitance</t>
  </si>
  <si>
    <t xml:space="preserve">Formation en situation de travail : réseau de partenaires socio-économiques</t>
  </si>
  <si>
    <t xml:space="preserve">Pour la période en entreprise, quels partenaires avez-vous mobilisés pour construire la formation et accueillir les apprenants ? Montrez-moi les conventions et les comptes rendus.</t>
  </si>
  <si>
    <t xml:space="preserve">Liste des entreprises partenaires, conventions, comptes rendus de comités, livret d’alternance</t>
  </si>
  <si>
    <t xml:space="preserve">Référent alternance, responsable relations entreprises</t>
  </si>
  <si>
    <t xml:space="preserve">Défaut ponctuel et non répété dans la mobilisation des partenaires.</t>
  </si>
  <si>
    <t xml:space="preserve">CFA : actions d’insertion professionnelle ou de poursuite d’études</t>
  </si>
  <si>
    <t xml:space="preserve">Quelles actions d’insertion professionnelle ou de poursuite d’études menez-vous, avec quels partenaires locaux ?</t>
  </si>
  <si>
    <t xml:space="preserve">Actions d’insertion (ateliers, salons, visites), partenariats, diffusion d’offres, liens avec France Travail ou les branches</t>
  </si>
  <si>
    <t xml:space="preserve">Responsable insertion, direction</t>
  </si>
  <si>
    <t xml:space="preserve">Appréciations des bénéficiaires, financeurs (le cas échéant), équipes pédagogiques et entreprises</t>
  </si>
  <si>
    <t xml:space="preserve">Pour chaque partie prenante, quel recueil, à quel moment, avec quels résultats ? Pour les financeurs : quelle sollicitation sur l’année, ou quelle participation à un webinaire ou à une réunion ?</t>
  </si>
  <si>
    <t xml:space="preserve">Questionnaires et résultats, comptes rendus d’entretiens, sollicitation ou échanges avec le financeur, participation à ses webinaires</t>
  </si>
  <si>
    <t xml:space="preserve">Responsable qualité, dirigeant</t>
  </si>
  <si>
    <t xml:space="preserve">Absence de sollicitation d’une partie prenante. Pour les financeurs : aucun contact et aucune participation à un webinaire ou à une réunion du financeur.</t>
  </si>
  <si>
    <t xml:space="preserve">Traitement des difficultés, des réclamations et des aléas</t>
  </si>
  <si>
    <t xml:space="preserve">Comment traitez-vous une difficulté, une réclamation, un aléa ? Montrez-moi le tableau de suivi, un accusé de réception et la réponse apportée.</t>
  </si>
  <si>
    <t xml:space="preserve">Procédure, tableau de suivi, accusés de réception et réponses, solutions apportées aux aléas</t>
  </si>
  <si>
    <t xml:space="preserve">Responsable qualité, assistante de formation</t>
  </si>
  <si>
    <t xml:space="preserve">Amélioration continue à partir des appréciations et réclamations, et analyse des risques sur la qualité</t>
  </si>
  <si>
    <t xml:space="preserve">Quelles améliorations sont nées des appréciations et des réclamations ? Montrez-moi le suivi, et l’analyse des risques sur la qualité des formations.</t>
  </si>
  <si>
    <t xml:space="preserve">Plans d’actions, tableau de suivi des améliorations, audit interne, analyse des risques sur la qualité</t>
  </si>
  <si>
    <t xml:space="preserve">CFA : évaluation des contenus et des enseignements par les apprenants, distincte de la satisfaction générale</t>
  </si>
  <si>
    <t xml:space="preserve">Comment les apprenants évaluent-ils les contenus et les enseignements ? Montrez-moi le dispositif, la transmission aux équipes, la démarche d’amélioration et la mesure de son efficacité.</t>
  </si>
  <si>
    <t xml:space="preserve">Questionnaire d’évaluation des enseignements, document de transmission aux équipes, comptes rendus, plan d’actions</t>
  </si>
  <si>
    <t xml:space="preserve">Responsable pédagogique, représentants des apprenants</t>
  </si>
  <si>
    <t xml:space="preserve">Défaut du dispositif d’évaluation des contenus et des enseignements.</t>
  </si>
  <si>
    <t xml:space="preserve">K-li-T · Modèle Qualiopi V10 · Audit blanc · Rapport d’écarts</t>
  </si>
  <si>
    <t xml:space="preserve">Rapport d’écarts</t>
  </si>
  <si>
    <t xml:space="preserve">Saisissez le numéro de chaque indicateur en écart : l’intitulé, le constat, la pondération et la gravité se remplissent d’après la grille. Complétez ensuite la formulation, l’action, le responsable et l’échéance.</t>
  </si>
  <si>
    <t xml:space="preserve">1. L’écart (repris de la grille)</t>
  </si>
  <si>
    <t xml:space="preserve">2. Le plan d’actions proposé</t>
  </si>
  <si>
    <t xml:space="preserve">N° de l’indicateur</t>
  </si>
  <si>
    <t xml:space="preserve">Indicateur</t>
  </si>
  <si>
    <t xml:space="preserve">Constat de la grille</t>
  </si>
  <si>
    <t xml:space="preserve">Formulation de l’écart dans le rapport</t>
  </si>
  <si>
    <t xml:space="preserve">Gravité (calculée)</t>
  </si>
  <si>
    <t xml:space="preserve">Action proposée</t>
  </si>
  <si>
    <t xml:space="preserve">Responsable</t>
  </si>
  <si>
    <t xml:space="preserve">Échéance</t>
  </si>
  <si>
    <t xml:space="preserve">Statut</t>
  </si>
  <si>
    <t xml:space="preserve">Contrôle</t>
  </si>
  <si>
    <t xml:space="preserve">K-li-T · Modèle Qualiopi V10 · Audit blanc · Synthèse</t>
  </si>
  <si>
    <t xml:space="preserve">Synthèse de l’audit blanc</t>
  </si>
  <si>
    <t xml:space="preserve">Date de l’audit blanc :</t>
  </si>
  <si>
    <t xml:space="preserve">1. Vue d’ensemble</t>
  </si>
  <si>
    <t xml:space="preserve">Indicateurs du référentiel V10</t>
  </si>
  <si>
    <t xml:space="preserve">Les 33 lignes de la grille.</t>
  </si>
  <si>
    <t xml:space="preserve">Dans le périmètre de l’audit</t>
  </si>
  <si>
    <t xml:space="preserve">D’après le périmètre saisi dans l’onglet « Planning de la journée ».</t>
  </si>
  <si>
    <t xml:space="preserve">Conformes</t>
  </si>
  <si>
    <t xml:space="preserve">Non-conformités mineures</t>
  </si>
  <si>
    <t xml:space="preserve">Indicateurs pondérables partiellement respectés.</t>
  </si>
  <si>
    <t xml:space="preserve">Non-conformités majeures</t>
  </si>
  <si>
    <t xml:space="preserve">Attendu non respecté, ou écart même partiel sur un indicateur non pondérable.</t>
  </si>
  <si>
    <t xml:space="preserve">Sans objet (relevés par l’auditeur)</t>
  </si>
  <si>
    <t xml:space="preserve">Audités (conformes et non-conformes)</t>
  </si>
  <si>
    <t xml:space="preserve">Non audités</t>
  </si>
  <si>
    <t xml:space="preserve">Indicateurs du périmètre pas encore évalués.</t>
  </si>
  <si>
    <t xml:space="preserve">Taux de conformité (conformes / audités)</t>
  </si>
  <si>
    <t xml:space="preserve">Écarts inscrits au rapport</t>
  </si>
  <si>
    <t xml:space="preserve">2. Décision indicative (repère de terrain K-li-T)</t>
  </si>
  <si>
    <t xml:space="preserve">Décision indicative</t>
  </si>
  <si>
    <t xml:space="preserve">Complétude de la grille</t>
  </si>
  <si>
    <t xml:space="preserve">Lecture indicative : elle applique la règle de pondération du document de travail à vos constats. La décision de certification appartient à l’organisme certificateur et dépend de son échantillon et de son appréciation.</t>
  </si>
  <si>
    <t xml:space="preserve">3. Résultats par critère</t>
  </si>
  <si>
    <t xml:space="preserve">Intitulé</t>
  </si>
  <si>
    <t xml:space="preserve">Dans le périmètre</t>
  </si>
  <si>
    <t xml:space="preserve">Audités</t>
  </si>
  <si>
    <t xml:space="preserve">NC mineures</t>
  </si>
  <si>
    <t xml:space="preserve">NC majeures</t>
  </si>
  <si>
    <t xml:space="preserve">Sans objet</t>
  </si>
  <si>
    <t xml:space="preserve">% conformes (parmi les audités)</t>
  </si>
  <si>
    <t xml:space="preserve">Information du public</t>
  </si>
  <si>
    <t xml:space="preserve">Objectifs et conception</t>
  </si>
  <si>
    <t xml:space="preserve">Accueil, suivi, évaluation</t>
  </si>
  <si>
    <t xml:space="preserve">Moyens et encadrement</t>
  </si>
  <si>
    <t xml:space="preserve">Compétences des personnels</t>
  </si>
  <si>
    <t xml:space="preserve">Environnement professionnel</t>
  </si>
  <si>
    <t xml:space="preserve">Appréciations et réclamations</t>
  </si>
  <si>
    <t xml:space="preserve">Total</t>
  </si>
  <si>
    <t xml:space="preserve">4. Graphiques par critère (numéro du critère en abscisse)</t>
  </si>
  <si>
    <t xml:space="preserve">5. Non-conformités majeures relevées (à présenter en premier à la restitution)</t>
  </si>
  <si>
    <t xml:space="preserve">Rang</t>
  </si>
  <si>
    <t xml:space="preserve">Cadrage et planning de la journée d’audit blanc (exemple fictif)</t>
  </si>
  <si>
    <t xml:space="preserve">Audit blanc du 12 novembre 2026 chez Les Ateliers du Clos Fleuri (organisme fictif de 6 personnes, actions de formation, deux formations en échantillon).</t>
  </si>
  <si>
    <t xml:space="preserve">Les Ateliers du Clos Fleuri (organisme fictif)</t>
  </si>
  <si>
    <t xml:space="preserve">Non</t>
  </si>
  <si>
    <t xml:space="preserve">Consultant qualité indépendant (fictif)</t>
  </si>
  <si>
    <t xml:space="preserve">Sur site, une journée</t>
  </si>
  <si>
    <t xml:space="preserve">Directrice (dirigeant), responsable qualité, responsable pédagogique, deux formateurs</t>
  </si>
  <si>
    <t xml:space="preserve">Management d’équipe : formation inter-entreprises de 3 jours, en présentiel</t>
  </si>
  <si>
    <t xml:space="preserve">Préparation à une certification bureautique : 5 jours, mixte avec modules à distance</t>
  </si>
  <si>
    <t xml:space="preserve">Identité et mandat vérifiés</t>
  </si>
  <si>
    <t xml:space="preserve">Contrats de sous-traitance demandés</t>
  </si>
  <si>
    <t xml:space="preserve">Dossiers de 3 bénéficiaires</t>
  </si>
  <si>
    <t xml:space="preserve">Module à distance observé sur la plateforme</t>
  </si>
  <si>
    <t xml:space="preserve">Procédure de signalement non affichée</t>
  </si>
  <si>
    <t xml:space="preserve">Aucun document complémentaire apporté</t>
  </si>
  <si>
    <t xml:space="preserve">Constats consignés dans la grille</t>
  </si>
  <si>
    <t xml:space="preserve">Restitution acceptée par la direction</t>
  </si>
  <si>
    <t xml:space="preserve">Organisme hors apprentissage</t>
  </si>
  <si>
    <t xml:space="preserve">Grille d’audit blanc (exemple)</t>
  </si>
  <si>
    <t xml:space="preserve">Exemple : 10 indicateurs audités sur 26 applicables (3 conformes, 5 non-conformités mineures, 2 majeures). Les 16 autres restent à auditer.</t>
  </si>
  <si>
    <t xml:space="preserve">Site complet (prérequis, durée, tarifs, délais d’accès) mais le type de reconnaissance délivrée manque sur 2 fiches programme et le devis de la formation 2 ne précise pas le financement.</t>
  </si>
  <si>
    <t xml:space="preserve">Pages programme du site, fiches F1 et F2, devis D-2026-114</t>
  </si>
  <si>
    <t xml:space="preserve">Partiellement respecté</t>
  </si>
  <si>
    <t xml:space="preserve">Écart ponctuel, corrigeable en une semaine.</t>
  </si>
  <si>
    <t xml:space="preserve">Taux de satisfaction et nombre de stagiaires publiés sur le site, sans modalités de calcul (période, base, nombre de réponses).</t>
  </si>
  <si>
    <t xml:space="preserve">Page « Nos résultats », tableau de bord 2025-2026</t>
  </si>
  <si>
    <t xml:space="preserve">Ajouter une note de calcul sous chaque indicateur.</t>
  </si>
  <si>
    <t xml:space="preserve">Entretien téléphonique tracé par une fiche de besoin pour les deux formations ; besoin de l’entreprise recueilli par le dirigeant du client.</t>
  </si>
  <si>
    <t xml:space="preserve">Fiches de besoin F-031 et F-044</t>
  </si>
  <si>
    <t xml:space="preserve">Respecté</t>
  </si>
  <si>
    <t xml:space="preserve">Test de positionnement en ligne avant l’entrée ; les résultats servent à constituer deux groupes de niveau.</t>
  </si>
  <si>
    <t xml:space="preserve">Résultats du test pour 2 bénéficiaires</t>
  </si>
  <si>
    <t xml:space="preserve">Bon exemple d’usage des résultats.</t>
  </si>
  <si>
    <t xml:space="preserve">Relances des absents tracées, entretien de mi-parcours ; procédure de prévention des violences rédigée mais ni affichée ni dans le livret d’accueil ; référent non désigné.</t>
  </si>
  <si>
    <t xml:space="preserve">Journal des relances, projet de procédure</t>
  </si>
  <si>
    <t xml:space="preserve">Désigner le référent, afficher la procédure, compléter le livret.</t>
  </si>
  <si>
    <t xml:space="preserve">Plateforme avec statistiques de connexion mais aucune relance ni alerte de décrochage tracée sur la session à distance de l’échantillon.</t>
  </si>
  <si>
    <t xml:space="preserve">Export de connexions de la session SES-26-031</t>
  </si>
  <si>
    <t xml:space="preserve">Fixer un seuil de relance propre à l’organisme et tracer les relances.</t>
  </si>
  <si>
    <t xml:space="preserve">Compétences requises définies par formation ; CV, diplômes et évaluation après chaque intervention pour les 4 intervenants de l’échantillon.</t>
  </si>
  <si>
    <t xml:space="preserve">Grille de compétences, dossiers des intervenants</t>
  </si>
  <si>
    <t xml:space="preserve">Trois contrats de sous-traitance signés (missions, moyens, durée, montant) mais sans clause de conformité au référentiel ni traçabilité des contrôles.</t>
  </si>
  <si>
    <t xml:space="preserve">Contrats CT-01 à CT-03</t>
  </si>
  <si>
    <t xml:space="preserve">Indicateur non pondérable : un écart partiel est une non-conformité majeure.</t>
  </si>
  <si>
    <t xml:space="preserve">Bénéficiaires, formateurs et entreprises sollicités ; aucune sollicitation des financeurs sur l’année ni participation à un webinaire du financeur.</t>
  </si>
  <si>
    <t xml:space="preserve">Enquêtes 2026, registre des échanges</t>
  </si>
  <si>
    <t xml:space="preserve">Solliciter les deux financeurs principaux avant la fin de l’année.</t>
  </si>
  <si>
    <t xml:space="preserve">Actions d’amélioration issues des réclamations suivies, mais aucune analyse des risques sur la qualité des formations.</t>
  </si>
  <si>
    <t xml:space="preserve">Plan d’améliorations 2026</t>
  </si>
  <si>
    <t xml:space="preserve">Non respecté</t>
  </si>
  <si>
    <t xml:space="preserve">Réaliser l’analyse des risques (indicateur nouveau en V10).</t>
  </si>
  <si>
    <t xml:space="preserve">Rapport d’écarts (exemple fictif)</t>
  </si>
  <si>
    <t xml:space="preserve">Sept écarts relevés lors de l’audit blanc du 12 novembre 2026 : 2 non-conformités majeures (27 et 32) et 5 mineures (1, 2, 12, 19, 30).</t>
  </si>
  <si>
    <t xml:space="preserve">Contrats de sous-traitance sans clause de conformité au référentiel ni traçabilité des contrôles</t>
  </si>
  <si>
    <t xml:space="preserve">Avenant aux trois contrats : clause de conformité et traçabilité ; évaluation après chaque prestation</t>
  </si>
  <si>
    <t xml:space="preserve">Directrice</t>
  </si>
  <si>
    <t xml:space="preserve">À faire</t>
  </si>
  <si>
    <t xml:space="preserve">Aucune analyse des risques sur la qualité des formations</t>
  </si>
  <si>
    <t xml:space="preserve">Réaliser l’analyse des risques (formateur indisponible, annulation, décrochage, sous-traitant, plateforme) et la présenter à la revue</t>
  </si>
  <si>
    <t xml:space="preserve">Responsable qualité</t>
  </si>
  <si>
    <t xml:space="preserve">En cours</t>
  </si>
  <si>
    <t xml:space="preserve">Type de reconnaissance délivrée absent sur deux fiches programme ; financement non précisé sur un devis</t>
  </si>
  <si>
    <t xml:space="preserve">Compléter les deux fiches et le devis type</t>
  </si>
  <si>
    <t xml:space="preserve">Indicateurs de résultats publiés sans modalités de calcul</t>
  </si>
  <si>
    <t xml:space="preserve">Ajouter la note de calcul sous chaque indicateur publié</t>
  </si>
  <si>
    <t xml:space="preserve">Procédure de prévention des violences non affichée ni dans le livret d’accueil ; référent non désigné</t>
  </si>
  <si>
    <t xml:space="preserve">Désigner le référent, afficher la procédure, compléter le livret, ouvrir le registre des signalements</t>
  </si>
  <si>
    <t xml:space="preserve">Aucune relance ni alerte de décrochage tracée pour les modules à distance</t>
  </si>
  <si>
    <t xml:space="preserve">Fixer le seuil de relance, tracer relances et alertes dans un journal</t>
  </si>
  <si>
    <t xml:space="preserve">Financeurs non sollicités sur l’année</t>
  </si>
  <si>
    <t xml:space="preserve">Solliciter les deux financeurs principaux ou tracer la participation à un webinaire</t>
  </si>
  <si>
    <t xml:space="preserve">Synthèse de l’audit blanc (exemple fictif)</t>
  </si>
  <si>
    <t xml:space="preserve">K-li-T · Listes déroulantes (modifiables)</t>
  </si>
  <si>
    <t xml:space="preserve">Ces listes alimentent les menus déroulants des autres onglets. Vous pouvez en modifier le contenu.</t>
  </si>
  <si>
    <t xml:space="preserve">Statut d’une action</t>
  </si>
  <si>
    <t xml:space="preserve">Réalisé</t>
  </si>
  <si>
    <t xml:space="preserve">Oui / Non</t>
  </si>
  <si>
    <t xml:space="preserve">En partie</t>
  </si>
  <si>
    <t xml:space="preserve">Fait</t>
  </si>
</sst>
</file>

<file path=xl/styles.xml><?xml version="1.0" encoding="utf-8"?>
<styleSheet xmlns="http://schemas.openxmlformats.org/spreadsheetml/2006/main">
  <numFmts count="6">
    <numFmt numFmtId="164" formatCode="General"/>
    <numFmt numFmtId="165" formatCode="dd/mm/yyyy"/>
    <numFmt numFmtId="166" formatCode="h:mm"/>
    <numFmt numFmtId="167" formatCode="hh:mm"/>
    <numFmt numFmtId="168" formatCode="General"/>
    <numFmt numFmtId="169" formatCode="0%"/>
  </numFmts>
  <fonts count="18">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9"/>
      <color rgb="FFFFFFFF"/>
      <name val="Arial"/>
      <family val="0"/>
      <charset val="1"/>
    </font>
    <font>
      <b val="true"/>
      <sz val="10"/>
      <color rgb="FF1A1816"/>
      <name val="Arial"/>
      <family val="0"/>
      <charset val="1"/>
    </font>
    <font>
      <sz val="9"/>
      <color rgb="FF1A1816"/>
      <name val="Arial"/>
      <family val="0"/>
      <charset val="1"/>
    </font>
    <font>
      <b val="true"/>
      <sz val="9"/>
      <color rgb="FF1A1816"/>
      <name val="Arial"/>
      <family val="0"/>
      <charset val="1"/>
    </font>
    <font>
      <b val="true"/>
      <i val="true"/>
      <sz val="10"/>
      <color rgb="FF5F5850"/>
      <name val="Arial"/>
      <family val="0"/>
      <charset val="1"/>
    </font>
    <font>
      <b val="true"/>
      <sz val="18"/>
      <color rgb="FF000000"/>
      <name val="Calibri"/>
      <family val="2"/>
    </font>
    <font>
      <sz val="10"/>
      <color rgb="FF000000"/>
      <name val="Calibri"/>
      <family val="2"/>
    </font>
    <font>
      <b val="true"/>
      <sz val="10"/>
      <color rgb="FF000000"/>
      <name val="Calibri"/>
      <family val="2"/>
    </font>
  </fonts>
  <fills count="9">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F3F1EC"/>
      </patternFill>
    </fill>
    <fill>
      <patternFill patternType="solid">
        <fgColor rgb="FFFBFAF7"/>
        <bgColor rgb="FFFFFFFF"/>
      </patternFill>
    </fill>
    <fill>
      <patternFill patternType="solid">
        <fgColor rgb="FF1A1816"/>
        <bgColor rgb="FF000000"/>
      </patternFill>
    </fill>
    <fill>
      <patternFill patternType="solid">
        <fgColor rgb="FF5F5850"/>
        <bgColor rgb="FF7A4A00"/>
      </patternFill>
    </fill>
    <fill>
      <patternFill patternType="solid">
        <fgColor rgb="FF1D9E75"/>
        <bgColor rgb="FF008080"/>
      </patternFill>
    </fill>
  </fills>
  <borders count="4">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 diagonalUp="false" diagonalDown="false">
      <left style="thin">
        <color rgb="FFE6E0D6"/>
      </left>
      <right style="thin">
        <color rgb="FFE6E0D6"/>
      </right>
      <top style="medium">
        <color rgb="FFE8593C"/>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6" borderId="2" xfId="0" applyFont="true" applyBorder="true" applyAlignment="true" applyProtection="false">
      <alignment horizontal="center" vertical="center" textRotation="0" wrapText="true" indent="0" shrinkToFit="false"/>
      <protection locked="true" hidden="false"/>
    </xf>
    <xf numFmtId="164" fontId="10" fillId="7" borderId="2" xfId="0" applyFont="true" applyBorder="true" applyAlignment="true" applyProtection="false">
      <alignment horizontal="center" vertical="center" textRotation="0" wrapText="true" indent="0" shrinkToFit="false"/>
      <protection locked="true" hidden="false"/>
    </xf>
    <xf numFmtId="164" fontId="11"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left" vertical="top" textRotation="0" wrapText="true" indent="0" shrinkToFit="false"/>
      <protection locked="true" hidden="false"/>
    </xf>
    <xf numFmtId="166" fontId="11" fillId="4" borderId="2" xfId="0" applyFont="true" applyBorder="true" applyAlignment="true" applyProtection="false">
      <alignment horizontal="left" vertical="top" textRotation="0" wrapText="true" indent="0" shrinkToFit="false"/>
      <protection locked="true" hidden="false"/>
    </xf>
    <xf numFmtId="164" fontId="10" fillId="2" borderId="2" xfId="0" applyFont="true" applyBorder="true" applyAlignment="true" applyProtection="false">
      <alignment horizontal="center" vertical="center" textRotation="0" wrapText="true" indent="0" shrinkToFit="false"/>
      <protection locked="true" hidden="false"/>
    </xf>
    <xf numFmtId="164" fontId="12" fillId="5" borderId="2" xfId="0" applyFont="true" applyBorder="true" applyAlignment="true" applyProtection="false">
      <alignment horizontal="center" vertical="top" textRotation="0" wrapText="true" indent="0" shrinkToFit="false"/>
      <protection locked="true" hidden="false"/>
    </xf>
    <xf numFmtId="167" fontId="12" fillId="3" borderId="2" xfId="0" applyFont="true" applyBorder="true" applyAlignment="true" applyProtection="false">
      <alignment horizontal="center" vertical="top" textRotation="0" wrapText="true" indent="0" shrinkToFit="false"/>
      <protection locked="true" hidden="false"/>
    </xf>
    <xf numFmtId="166" fontId="12" fillId="4" borderId="2" xfId="0" applyFont="true" applyBorder="true" applyAlignment="true" applyProtection="false">
      <alignment horizontal="center" vertical="top" textRotation="0" wrapText="true" indent="0" shrinkToFit="false"/>
      <protection locked="true" hidden="false"/>
    </xf>
    <xf numFmtId="164" fontId="13" fillId="5" borderId="2" xfId="0" applyFont="true" applyBorder="true" applyAlignment="true" applyProtection="false">
      <alignment horizontal="left" vertical="top" textRotation="0" wrapText="true" indent="0" shrinkToFit="false"/>
      <protection locked="true" hidden="false"/>
    </xf>
    <xf numFmtId="164" fontId="12" fillId="5" borderId="2" xfId="0" applyFont="true" applyBorder="true" applyAlignment="true" applyProtection="false">
      <alignment horizontal="left" vertical="top" textRotation="0" wrapText="true" indent="0" shrinkToFit="false"/>
      <protection locked="true" hidden="false"/>
    </xf>
    <xf numFmtId="164" fontId="12" fillId="3" borderId="2" xfId="0" applyFont="true" applyBorder="true" applyAlignment="true" applyProtection="false">
      <alignment horizontal="center" vertical="top" textRotation="0" wrapText="true" indent="0" shrinkToFit="false"/>
      <protection locked="true" hidden="false"/>
    </xf>
    <xf numFmtId="164" fontId="12" fillId="3"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1" fillId="4" borderId="2" xfId="0" applyFont="true" applyBorder="true" applyAlignment="true" applyProtection="false">
      <alignment horizontal="left" vertical="top" textRotation="0" wrapText="true" indent="0" shrinkToFit="false"/>
      <protection locked="true" hidden="false"/>
    </xf>
    <xf numFmtId="164" fontId="12" fillId="4" borderId="2" xfId="0" applyFont="true" applyBorder="true" applyAlignment="true" applyProtection="false">
      <alignment horizontal="center" vertical="top" textRotation="0" wrapText="true" indent="0" shrinkToFit="false"/>
      <protection locked="true" hidden="false"/>
    </xf>
    <xf numFmtId="164" fontId="12" fillId="5" borderId="3" xfId="0" applyFont="true" applyBorder="true" applyAlignment="true" applyProtection="false">
      <alignment horizontal="center" vertical="top" textRotation="0" wrapText="true" indent="0" shrinkToFit="false"/>
      <protection locked="true" hidden="false"/>
    </xf>
    <xf numFmtId="164" fontId="13" fillId="5" borderId="3" xfId="0" applyFont="true" applyBorder="true" applyAlignment="true" applyProtection="false">
      <alignment horizontal="left" vertical="top" textRotation="0" wrapText="true" indent="0" shrinkToFit="false"/>
      <protection locked="true" hidden="false"/>
    </xf>
    <xf numFmtId="164" fontId="12" fillId="5" borderId="3" xfId="0" applyFont="true" applyBorder="true" applyAlignment="true" applyProtection="false">
      <alignment horizontal="left" vertical="top" textRotation="0" wrapText="true" indent="0" shrinkToFit="false"/>
      <protection locked="true" hidden="false"/>
    </xf>
    <xf numFmtId="164" fontId="12" fillId="4" borderId="3" xfId="0" applyFont="true" applyBorder="true" applyAlignment="true" applyProtection="false">
      <alignment horizontal="center" vertical="top" textRotation="0" wrapText="true" indent="0" shrinkToFit="false"/>
      <protection locked="true" hidden="false"/>
    </xf>
    <xf numFmtId="164" fontId="12" fillId="3" borderId="3" xfId="0" applyFont="true" applyBorder="true" applyAlignment="true" applyProtection="false">
      <alignment horizontal="left" vertical="top" textRotation="0" wrapText="true" indent="0" shrinkToFit="false"/>
      <protection locked="true" hidden="false"/>
    </xf>
    <xf numFmtId="164" fontId="12" fillId="3" borderId="3" xfId="0" applyFont="true" applyBorder="true" applyAlignment="true" applyProtection="false">
      <alignment horizontal="center" vertical="top" textRotation="0" wrapText="true" indent="0" shrinkToFit="false"/>
      <protection locked="true" hidden="false"/>
    </xf>
    <xf numFmtId="164" fontId="12" fillId="4" borderId="2" xfId="0" applyFont="true" applyBorder="true" applyAlignment="true" applyProtection="false">
      <alignment horizontal="left" vertical="top" textRotation="0" wrapText="true" indent="0" shrinkToFit="false"/>
      <protection locked="true" hidden="false"/>
    </xf>
    <xf numFmtId="165" fontId="12" fillId="3" borderId="2" xfId="0" applyFont="true" applyBorder="true" applyAlignment="true" applyProtection="false">
      <alignment horizontal="center" vertical="top" textRotation="0" wrapText="tru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right" vertical="bottom" textRotation="0" wrapText="false" indent="0" shrinkToFit="false"/>
      <protection locked="true" hidden="false"/>
    </xf>
    <xf numFmtId="165" fontId="14" fillId="0" borderId="0" xfId="0" applyFont="true" applyBorder="false" applyAlignment="true" applyProtection="false">
      <alignment horizontal="left" vertical="bottom" textRotation="0" wrapText="fals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8" fontId="11"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9" fontId="11"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center" textRotation="0" wrapText="fals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4" fontId="11" fillId="5" borderId="2" xfId="0" applyFont="true" applyBorder="true" applyAlignment="true" applyProtection="false">
      <alignment horizontal="center" vertical="top" textRotation="0" wrapText="true" indent="0" shrinkToFit="false"/>
      <protection locked="true" hidden="false"/>
    </xf>
    <xf numFmtId="168" fontId="6" fillId="4" borderId="2" xfId="0" applyFont="true" applyBorder="true" applyAlignment="true" applyProtection="false">
      <alignment horizontal="center" vertical="top" textRotation="0" wrapText="true" indent="0" shrinkToFit="false"/>
      <protection locked="true" hidden="false"/>
    </xf>
    <xf numFmtId="164" fontId="4" fillId="8" borderId="2" xfId="0" applyFont="true" applyBorder="true" applyAlignment="true" applyProtection="false">
      <alignment horizontal="left" vertical="top" textRotation="0" wrapText="true" indent="0" shrinkToFit="false"/>
      <protection locked="true" hidden="false"/>
    </xf>
    <xf numFmtId="168" fontId="4" fillId="8" borderId="2" xfId="0" applyFont="true" applyBorder="true" applyAlignment="true" applyProtection="false">
      <alignment horizontal="center" vertical="top" textRotation="0" wrapText="true" indent="0" shrinkToFit="false"/>
      <protection locked="true" hidden="false"/>
    </xf>
    <xf numFmtId="169" fontId="4" fillId="8"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ont>
        <name val="Arial"/>
        <charset val="1"/>
        <family val="0"/>
        <color rgb="FF1A1816"/>
      </font>
      <fill>
        <patternFill>
          <bgColor rgb="FFDCF1E9"/>
        </patternFill>
      </fill>
    </dxf>
    <dxf>
      <font>
        <name val="Arial"/>
        <charset val="1"/>
        <family val="0"/>
        <color rgb="FF1A1816"/>
      </font>
      <fill>
        <patternFill>
          <bgColor rgb="FFFDEFC8"/>
        </patternFill>
      </fill>
    </dxf>
    <dxf>
      <font>
        <name val="Arial"/>
        <charset val="1"/>
        <family val="0"/>
        <b val="1"/>
        <color rgb="FFB83E24"/>
      </font>
      <fill>
        <patternFill>
          <bgColor rgb="FFFBE6DF"/>
        </patternFill>
      </fill>
    </dxf>
    <dxf>
      <font>
        <name val="Arial"/>
        <charset val="1"/>
        <family val="0"/>
        <color rgb="FF5F5850"/>
      </font>
      <fill>
        <patternFill>
          <bgColor rgb="FFF3F1EC"/>
        </patternFill>
      </fill>
    </dxf>
    <dxf>
      <font>
        <name val="Arial"/>
        <charset val="1"/>
        <family val="0"/>
        <b val="1"/>
        <color rgb="FF137252"/>
      </font>
      <fill>
        <patternFill>
          <bgColor rgb="FFDCF1E9"/>
        </patternFill>
      </fill>
    </dxf>
    <dxf>
      <font>
        <name val="Arial"/>
        <charset val="1"/>
        <family val="0"/>
        <b val="1"/>
        <color rgb="FF7A4A00"/>
      </font>
      <fill>
        <patternFill>
          <bgColor rgb="FFF9D5A7"/>
        </patternFill>
      </fill>
    </dxf>
    <dxf>
      <font>
        <name val="Arial"/>
        <charset val="1"/>
        <family val="0"/>
        <color rgb="FFA8A29A"/>
      </font>
      <fill>
        <patternFill>
          <bgColor rgb="FFF3F1EC"/>
        </patternFill>
      </fill>
    </dxf>
    <dxf>
      <font>
        <name val="Arial"/>
        <charset val="1"/>
        <family val="0"/>
        <color rgb="FF1A1816"/>
      </font>
      <fill>
        <patternFill>
          <bgColor rgb="FFFBE6DF"/>
        </patternFill>
      </fill>
    </dxf>
    <dxf>
      <font>
        <name val="Arial"/>
        <charset val="1"/>
        <family val="0"/>
        <b val="1"/>
        <color rgb="FF1A1816"/>
      </font>
      <fill>
        <patternFill>
          <bgColor rgb="FFFDEFC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A4A00"/>
      <rgbColor rgb="FF800080"/>
      <rgbColor rgb="FF137252"/>
      <rgbColor rgb="FFFBFAF7"/>
      <rgbColor rgb="FF878787"/>
      <rgbColor rgb="FF9999FF"/>
      <rgbColor rgb="FF993366"/>
      <rgbColor rgb="FFFDEFC8"/>
      <rgbColor rgb="FFDCF1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3F1EC"/>
      <rgbColor rgb="FFE6E0D6"/>
      <rgbColor rgb="FFFBE6DF"/>
      <rgbColor rgb="FF99CCFF"/>
      <rgbColor rgb="FFFF99CC"/>
      <rgbColor rgb="FFCC99FF"/>
      <rgbColor rgb="FFF9D5A7"/>
      <rgbColor rgb="FF3366FF"/>
      <rgbColor rgb="FF33CCCC"/>
      <rgbColor rgb="FF99CC00"/>
      <rgbColor rgb="FFFFCC00"/>
      <rgbColor rgb="FFF0A44B"/>
      <rgbColor rgb="FFE8593C"/>
      <rgbColor rgb="FF5F5850"/>
      <rgbColor rgb="FFA8A29A"/>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Conformités et non-conformités par critère</a:t>
            </a:r>
          </a:p>
        </c:rich>
      </c:tx>
      <c:overlay val="0"/>
      <c:spPr>
        <a:noFill/>
        <a:ln w="0">
          <a:noFill/>
        </a:ln>
      </c:spPr>
    </c:title>
    <c:autoTitleDeleted val="0"/>
    <c:plotArea>
      <c:barChart>
        <c:barDir val="col"/>
        <c:grouping val="stacked"/>
        <c:varyColors val="0"/>
        <c:ser>
          <c:idx val="0"/>
          <c:order val="0"/>
          <c:tx>
            <c:strRef>
              <c:f>Synthèse!E23</c:f>
              <c:strCache>
                <c:ptCount val="1"/>
                <c:pt idx="0">
                  <c:v>Conformes</c:v>
                </c:pt>
              </c:strCache>
            </c:strRef>
          </c:tx>
          <c:spPr>
            <a:solidFill>
              <a:srgbClr val="1d9e75"/>
            </a:solidFill>
            <a:ln w="9360">
              <a:solidFill>
                <a:srgbClr val="1d9e75"/>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Synthèse!$A$24:$A$30</c:f>
              <c:strCache>
                <c:ptCount val="7"/>
                <c:pt idx="0">
                  <c:v>1</c:v>
                </c:pt>
                <c:pt idx="1">
                  <c:v>2</c:v>
                </c:pt>
                <c:pt idx="2">
                  <c:v>3</c:v>
                </c:pt>
                <c:pt idx="3">
                  <c:v>4</c:v>
                </c:pt>
                <c:pt idx="4">
                  <c:v>5</c:v>
                </c:pt>
                <c:pt idx="5">
                  <c:v>6</c:v>
                </c:pt>
                <c:pt idx="6">
                  <c:v>7</c:v>
                </c:pt>
              </c:strCache>
            </c:strRef>
          </c:cat>
          <c:val>
            <c:numRef>
              <c:f>Synthèse!$E$24:$E$30</c:f>
              <c:numCache>
                <c:formatCode>General</c:formatCode>
                <c:ptCount val="7"/>
                <c:pt idx="0">
                  <c:v>0</c:v>
                </c:pt>
                <c:pt idx="1">
                  <c:v>0</c:v>
                </c:pt>
                <c:pt idx="2">
                  <c:v>0</c:v>
                </c:pt>
                <c:pt idx="3">
                  <c:v>0</c:v>
                </c:pt>
                <c:pt idx="4">
                  <c:v>0</c:v>
                </c:pt>
                <c:pt idx="5">
                  <c:v>0</c:v>
                </c:pt>
                <c:pt idx="6">
                  <c:v>0</c:v>
                </c:pt>
              </c:numCache>
            </c:numRef>
          </c:val>
        </c:ser>
        <c:ser>
          <c:idx val="1"/>
          <c:order val="1"/>
          <c:tx>
            <c:strRef>
              <c:f>Synthèse!F23</c:f>
              <c:strCache>
                <c:ptCount val="1"/>
                <c:pt idx="0">
                  <c:v>NC mineures</c:v>
                </c:pt>
              </c:strCache>
            </c:strRef>
          </c:tx>
          <c:spPr>
            <a:solidFill>
              <a:srgbClr val="f0a44b"/>
            </a:solidFill>
            <a:ln w="9360">
              <a:solidFill>
                <a:srgbClr val="f0a44b"/>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Synthèse!$A$24:$A$30</c:f>
              <c:strCache>
                <c:ptCount val="7"/>
                <c:pt idx="0">
                  <c:v>1</c:v>
                </c:pt>
                <c:pt idx="1">
                  <c:v>2</c:v>
                </c:pt>
                <c:pt idx="2">
                  <c:v>3</c:v>
                </c:pt>
                <c:pt idx="3">
                  <c:v>4</c:v>
                </c:pt>
                <c:pt idx="4">
                  <c:v>5</c:v>
                </c:pt>
                <c:pt idx="5">
                  <c:v>6</c:v>
                </c:pt>
                <c:pt idx="6">
                  <c:v>7</c:v>
                </c:pt>
              </c:strCache>
            </c:strRef>
          </c:cat>
          <c:val>
            <c:numRef>
              <c:f>Synthèse!$F$24:$F$30</c:f>
              <c:numCache>
                <c:formatCode>General</c:formatCode>
                <c:ptCount val="7"/>
                <c:pt idx="0">
                  <c:v>0</c:v>
                </c:pt>
                <c:pt idx="1">
                  <c:v>0</c:v>
                </c:pt>
                <c:pt idx="2">
                  <c:v>0</c:v>
                </c:pt>
                <c:pt idx="3">
                  <c:v>0</c:v>
                </c:pt>
                <c:pt idx="4">
                  <c:v>0</c:v>
                </c:pt>
                <c:pt idx="5">
                  <c:v>0</c:v>
                </c:pt>
                <c:pt idx="6">
                  <c:v>0</c:v>
                </c:pt>
              </c:numCache>
            </c:numRef>
          </c:val>
        </c:ser>
        <c:ser>
          <c:idx val="2"/>
          <c:order val="2"/>
          <c:tx>
            <c:strRef>
              <c:f>Synthèse!G23</c:f>
              <c:strCache>
                <c:ptCount val="1"/>
                <c:pt idx="0">
                  <c:v>NC majeures</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Synthèse!$A$24:$A$30</c:f>
              <c:strCache>
                <c:ptCount val="7"/>
                <c:pt idx="0">
                  <c:v>1</c:v>
                </c:pt>
                <c:pt idx="1">
                  <c:v>2</c:v>
                </c:pt>
                <c:pt idx="2">
                  <c:v>3</c:v>
                </c:pt>
                <c:pt idx="3">
                  <c:v>4</c:v>
                </c:pt>
                <c:pt idx="4">
                  <c:v>5</c:v>
                </c:pt>
                <c:pt idx="5">
                  <c:v>6</c:v>
                </c:pt>
                <c:pt idx="6">
                  <c:v>7</c:v>
                </c:pt>
              </c:strCache>
            </c:strRef>
          </c:cat>
          <c:val>
            <c:numRef>
              <c:f>Synthèse!$G$24:$G$30</c:f>
              <c:numCache>
                <c:formatCode>General</c:formatCode>
                <c:ptCount val="7"/>
                <c:pt idx="0">
                  <c:v>0</c:v>
                </c:pt>
                <c:pt idx="1">
                  <c:v>0</c:v>
                </c:pt>
                <c:pt idx="2">
                  <c:v>0</c:v>
                </c:pt>
                <c:pt idx="3">
                  <c:v>0</c:v>
                </c:pt>
                <c:pt idx="4">
                  <c:v>0</c:v>
                </c:pt>
                <c:pt idx="5">
                  <c:v>0</c:v>
                </c:pt>
                <c:pt idx="6">
                  <c:v>0</c:v>
                </c:pt>
              </c:numCache>
            </c:numRef>
          </c:val>
        </c:ser>
        <c:gapWidth val="60"/>
        <c:overlap val="100"/>
        <c:axId val="62617298"/>
        <c:axId val="50739085"/>
      </c:barChart>
      <c:catAx>
        <c:axId val="6261729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Critère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0739085"/>
        <c:crosses val="autoZero"/>
        <c:auto val="1"/>
        <c:lblAlgn val="ctr"/>
        <c:lblOffset val="100"/>
        <c:noMultiLvlLbl val="0"/>
      </c:catAx>
      <c:valAx>
        <c:axId val="50739085"/>
        <c:scaling>
          <c:orientation val="minMax"/>
          <c:min val="0"/>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2617298"/>
        <c:crosses val="autoZero"/>
        <c:crossBetween val="between"/>
        <c:majorUnit val="1"/>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 de conformité parmi les indicateurs audités</a:t>
            </a:r>
          </a:p>
        </c:rich>
      </c:tx>
      <c:overlay val="0"/>
      <c:spPr>
        <a:noFill/>
        <a:ln w="0">
          <a:noFill/>
        </a:ln>
      </c:spPr>
    </c:title>
    <c:autoTitleDeleted val="0"/>
    <c:plotArea>
      <c:barChart>
        <c:barDir val="col"/>
        <c:grouping val="clustered"/>
        <c:varyColors val="0"/>
        <c:ser>
          <c:idx val="0"/>
          <c:order val="0"/>
          <c:tx>
            <c:strRef>
              <c:f>Synthèse!J23</c:f>
              <c:strCache>
                <c:ptCount val="1"/>
                <c:pt idx="0">
                  <c:v>% conformes (parmi les audités)</c:v>
                </c:pt>
              </c:strCache>
            </c:strRef>
          </c:tx>
          <c:spPr>
            <a:solidFill>
              <a:srgbClr val="e8593c"/>
            </a:solidFill>
            <a:ln w="9360">
              <a:solidFill>
                <a:srgbClr val="e8593c"/>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Synthèse!$A$24:$A$30</c:f>
              <c:strCache>
                <c:ptCount val="7"/>
                <c:pt idx="0">
                  <c:v>1</c:v>
                </c:pt>
                <c:pt idx="1">
                  <c:v>2</c:v>
                </c:pt>
                <c:pt idx="2">
                  <c:v>3</c:v>
                </c:pt>
                <c:pt idx="3">
                  <c:v>4</c:v>
                </c:pt>
                <c:pt idx="4">
                  <c:v>5</c:v>
                </c:pt>
                <c:pt idx="5">
                  <c:v>6</c:v>
                </c:pt>
                <c:pt idx="6">
                  <c:v>7</c:v>
                </c:pt>
              </c:strCache>
            </c:strRef>
          </c:cat>
          <c:val>
            <c:numRef>
              <c:f>Synthèse!$J$24:$J$30</c:f>
              <c:numCache>
                <c:formatCode>General</c:formatCode>
                <c:ptCount val="7"/>
              </c:numCache>
            </c:numRef>
          </c:val>
        </c:ser>
        <c:gapWidth val="60"/>
        <c:overlap val="0"/>
        <c:axId val="14346298"/>
        <c:axId val="31974065"/>
      </c:barChart>
      <c:catAx>
        <c:axId val="1434629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Critère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974065"/>
        <c:crosses val="autoZero"/>
        <c:auto val="1"/>
        <c:lblAlgn val="ctr"/>
        <c:lblOffset val="100"/>
        <c:noMultiLvlLbl val="0"/>
      </c:catAx>
      <c:valAx>
        <c:axId val="31974065"/>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34629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Conformités et non-conformités par critère</a:t>
            </a:r>
          </a:p>
        </c:rich>
      </c:tx>
      <c:overlay val="0"/>
      <c:spPr>
        <a:noFill/>
        <a:ln w="0">
          <a:noFill/>
        </a:ln>
      </c:spPr>
    </c:title>
    <c:autoTitleDeleted val="0"/>
    <c:plotArea>
      <c:barChart>
        <c:barDir val="col"/>
        <c:grouping val="stacked"/>
        <c:varyColors val="0"/>
        <c:ser>
          <c:idx val="0"/>
          <c:order val="0"/>
          <c:tx>
            <c:strRef>
              <c:f>'Exemple synthèse'!E23</c:f>
              <c:strCache>
                <c:ptCount val="1"/>
                <c:pt idx="0">
                  <c:v>Conformes</c:v>
                </c:pt>
              </c:strCache>
            </c:strRef>
          </c:tx>
          <c:spPr>
            <a:solidFill>
              <a:srgbClr val="1d9e75"/>
            </a:solidFill>
            <a:ln w="9360">
              <a:solidFill>
                <a:srgbClr val="1d9e75"/>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synthèse'!$A$24:$A$30</c:f>
              <c:strCache>
                <c:ptCount val="7"/>
                <c:pt idx="0">
                  <c:v>1</c:v>
                </c:pt>
                <c:pt idx="1">
                  <c:v>2</c:v>
                </c:pt>
                <c:pt idx="2">
                  <c:v>3</c:v>
                </c:pt>
                <c:pt idx="3">
                  <c:v>4</c:v>
                </c:pt>
                <c:pt idx="4">
                  <c:v>5</c:v>
                </c:pt>
                <c:pt idx="5">
                  <c:v>6</c:v>
                </c:pt>
                <c:pt idx="6">
                  <c:v>7</c:v>
                </c:pt>
              </c:strCache>
            </c:strRef>
          </c:cat>
          <c:val>
            <c:numRef>
              <c:f>'Exemple synthèse'!$E$24:$E$30</c:f>
              <c:numCache>
                <c:formatCode>General</c:formatCode>
                <c:ptCount val="7"/>
                <c:pt idx="0">
                  <c:v>0</c:v>
                </c:pt>
                <c:pt idx="1">
                  <c:v>2</c:v>
                </c:pt>
                <c:pt idx="2">
                  <c:v>0</c:v>
                </c:pt>
                <c:pt idx="3">
                  <c:v>0</c:v>
                </c:pt>
                <c:pt idx="4">
                  <c:v>1</c:v>
                </c:pt>
                <c:pt idx="5">
                  <c:v>0</c:v>
                </c:pt>
                <c:pt idx="6">
                  <c:v>0</c:v>
                </c:pt>
              </c:numCache>
            </c:numRef>
          </c:val>
        </c:ser>
        <c:ser>
          <c:idx val="1"/>
          <c:order val="1"/>
          <c:tx>
            <c:strRef>
              <c:f>'Exemple synthèse'!F23</c:f>
              <c:strCache>
                <c:ptCount val="1"/>
                <c:pt idx="0">
                  <c:v>NC mineures</c:v>
                </c:pt>
              </c:strCache>
            </c:strRef>
          </c:tx>
          <c:spPr>
            <a:solidFill>
              <a:srgbClr val="f0a44b"/>
            </a:solidFill>
            <a:ln w="9360">
              <a:solidFill>
                <a:srgbClr val="f0a44b"/>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synthèse'!$A$24:$A$30</c:f>
              <c:strCache>
                <c:ptCount val="7"/>
                <c:pt idx="0">
                  <c:v>1</c:v>
                </c:pt>
                <c:pt idx="1">
                  <c:v>2</c:v>
                </c:pt>
                <c:pt idx="2">
                  <c:v>3</c:v>
                </c:pt>
                <c:pt idx="3">
                  <c:v>4</c:v>
                </c:pt>
                <c:pt idx="4">
                  <c:v>5</c:v>
                </c:pt>
                <c:pt idx="5">
                  <c:v>6</c:v>
                </c:pt>
                <c:pt idx="6">
                  <c:v>7</c:v>
                </c:pt>
              </c:strCache>
            </c:strRef>
          </c:cat>
          <c:val>
            <c:numRef>
              <c:f>'Exemple synthèse'!$F$24:$F$30</c:f>
              <c:numCache>
                <c:formatCode>General</c:formatCode>
                <c:ptCount val="7"/>
                <c:pt idx="0">
                  <c:v>2</c:v>
                </c:pt>
                <c:pt idx="1">
                  <c:v>0</c:v>
                </c:pt>
                <c:pt idx="2">
                  <c:v>1</c:v>
                </c:pt>
                <c:pt idx="3">
                  <c:v>1</c:v>
                </c:pt>
                <c:pt idx="4">
                  <c:v>0</c:v>
                </c:pt>
                <c:pt idx="5">
                  <c:v>0</c:v>
                </c:pt>
                <c:pt idx="6">
                  <c:v>1</c:v>
                </c:pt>
              </c:numCache>
            </c:numRef>
          </c:val>
        </c:ser>
        <c:ser>
          <c:idx val="2"/>
          <c:order val="2"/>
          <c:tx>
            <c:strRef>
              <c:f>'Exemple synthèse'!G23</c:f>
              <c:strCache>
                <c:ptCount val="1"/>
                <c:pt idx="0">
                  <c:v>NC majeures</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synthèse'!$A$24:$A$30</c:f>
              <c:strCache>
                <c:ptCount val="7"/>
                <c:pt idx="0">
                  <c:v>1</c:v>
                </c:pt>
                <c:pt idx="1">
                  <c:v>2</c:v>
                </c:pt>
                <c:pt idx="2">
                  <c:v>3</c:v>
                </c:pt>
                <c:pt idx="3">
                  <c:v>4</c:v>
                </c:pt>
                <c:pt idx="4">
                  <c:v>5</c:v>
                </c:pt>
                <c:pt idx="5">
                  <c:v>6</c:v>
                </c:pt>
                <c:pt idx="6">
                  <c:v>7</c:v>
                </c:pt>
              </c:strCache>
            </c:strRef>
          </c:cat>
          <c:val>
            <c:numRef>
              <c:f>'Exemple synthèse'!$G$24:$G$30</c:f>
              <c:numCache>
                <c:formatCode>General</c:formatCode>
                <c:ptCount val="7"/>
                <c:pt idx="0">
                  <c:v>0</c:v>
                </c:pt>
                <c:pt idx="1">
                  <c:v>0</c:v>
                </c:pt>
                <c:pt idx="2">
                  <c:v>0</c:v>
                </c:pt>
                <c:pt idx="3">
                  <c:v>0</c:v>
                </c:pt>
                <c:pt idx="4">
                  <c:v>0</c:v>
                </c:pt>
                <c:pt idx="5">
                  <c:v>1</c:v>
                </c:pt>
                <c:pt idx="6">
                  <c:v>1</c:v>
                </c:pt>
              </c:numCache>
            </c:numRef>
          </c:val>
        </c:ser>
        <c:gapWidth val="60"/>
        <c:overlap val="100"/>
        <c:axId val="67468238"/>
        <c:axId val="47079520"/>
      </c:barChart>
      <c:catAx>
        <c:axId val="6746823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Critère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7079520"/>
        <c:crosses val="autoZero"/>
        <c:auto val="1"/>
        <c:lblAlgn val="ctr"/>
        <c:lblOffset val="100"/>
        <c:noMultiLvlLbl val="0"/>
      </c:catAx>
      <c:valAx>
        <c:axId val="47079520"/>
        <c:scaling>
          <c:orientation val="minMax"/>
          <c:min val="0"/>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468238"/>
        <c:crosses val="autoZero"/>
        <c:crossBetween val="between"/>
        <c:majorUnit val="1"/>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 de conformité parmi les indicateurs audités</a:t>
            </a:r>
          </a:p>
        </c:rich>
      </c:tx>
      <c:overlay val="0"/>
      <c:spPr>
        <a:noFill/>
        <a:ln w="0">
          <a:noFill/>
        </a:ln>
      </c:spPr>
    </c:title>
    <c:autoTitleDeleted val="0"/>
    <c:plotArea>
      <c:barChart>
        <c:barDir val="col"/>
        <c:grouping val="clustered"/>
        <c:varyColors val="0"/>
        <c:ser>
          <c:idx val="0"/>
          <c:order val="0"/>
          <c:tx>
            <c:strRef>
              <c:f>'Exemple synthèse'!J23</c:f>
              <c:strCache>
                <c:ptCount val="1"/>
                <c:pt idx="0">
                  <c:v>% conformes (parmi les audités)</c:v>
                </c:pt>
              </c:strCache>
            </c:strRef>
          </c:tx>
          <c:spPr>
            <a:solidFill>
              <a:srgbClr val="e8593c"/>
            </a:solidFill>
            <a:ln w="9360">
              <a:solidFill>
                <a:srgbClr val="e8593c"/>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'Exemple synthèse'!$A$24:$A$30</c:f>
              <c:strCache>
                <c:ptCount val="7"/>
                <c:pt idx="0">
                  <c:v>1</c:v>
                </c:pt>
                <c:pt idx="1">
                  <c:v>2</c:v>
                </c:pt>
                <c:pt idx="2">
                  <c:v>3</c:v>
                </c:pt>
                <c:pt idx="3">
                  <c:v>4</c:v>
                </c:pt>
                <c:pt idx="4">
                  <c:v>5</c:v>
                </c:pt>
                <c:pt idx="5">
                  <c:v>6</c:v>
                </c:pt>
                <c:pt idx="6">
                  <c:v>7</c:v>
                </c:pt>
              </c:strCache>
            </c:strRef>
          </c:cat>
          <c:val>
            <c:numRef>
              <c:f>'Exemple synthèse'!$J$24:$J$30</c:f>
              <c:numCache>
                <c:formatCode>0%</c:formatCode>
                <c:ptCount val="7"/>
                <c:pt idx="0">
                  <c:v>0</c:v>
                </c:pt>
                <c:pt idx="1">
                  <c:v>1</c:v>
                </c:pt>
                <c:pt idx="2">
                  <c:v>0</c:v>
                </c:pt>
                <c:pt idx="3">
                  <c:v>0</c:v>
                </c:pt>
                <c:pt idx="4">
                  <c:v>1</c:v>
                </c:pt>
                <c:pt idx="5">
                  <c:v>0</c:v>
                </c:pt>
                <c:pt idx="6">
                  <c:v>0</c:v>
                </c:pt>
              </c:numCache>
            </c:numRef>
          </c:val>
        </c:ser>
        <c:gapWidth val="60"/>
        <c:overlap val="0"/>
        <c:axId val="35461022"/>
        <c:axId val="79558961"/>
      </c:barChart>
      <c:catAx>
        <c:axId val="3546102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Critère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9558961"/>
        <c:crosses val="autoZero"/>
        <c:auto val="1"/>
        <c:lblAlgn val="ctr"/>
        <c:lblOffset val="100"/>
        <c:noMultiLvlLbl val="0"/>
      </c:catAx>
      <c:valAx>
        <c:axId val="79558961"/>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46102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_rels/drawing2.xml.rels><?xml version="1.0" encoding="UTF-8"?>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33</xdr:row>
      <xdr:rowOff>0</xdr:rowOff>
    </xdr:from>
    <xdr:to>
      <xdr:col>3</xdr:col>
      <xdr:colOff>600480</xdr:colOff>
      <xdr:row>48</xdr:row>
      <xdr:rowOff>94320</xdr:rowOff>
    </xdr:to>
    <xdr:graphicFrame>
      <xdr:nvGraphicFramePr>
        <xdr:cNvPr id="0" name="Chart 1"/>
        <xdr:cNvGraphicFramePr/>
      </xdr:nvGraphicFramePr>
      <xdr:xfrm>
        <a:off x="0" y="8267760"/>
        <a:ext cx="5111640" cy="295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33</xdr:row>
      <xdr:rowOff>0</xdr:rowOff>
    </xdr:from>
    <xdr:to>
      <xdr:col>9</xdr:col>
      <xdr:colOff>941040</xdr:colOff>
      <xdr:row>48</xdr:row>
      <xdr:rowOff>94320</xdr:rowOff>
    </xdr:to>
    <xdr:graphicFrame>
      <xdr:nvGraphicFramePr>
        <xdr:cNvPr id="1" name="Chart 2"/>
        <xdr:cNvGraphicFramePr/>
      </xdr:nvGraphicFramePr>
      <xdr:xfrm>
        <a:off x="6202800" y="8267760"/>
        <a:ext cx="4535640" cy="2951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33</xdr:row>
      <xdr:rowOff>0</xdr:rowOff>
    </xdr:from>
    <xdr:to>
      <xdr:col>3</xdr:col>
      <xdr:colOff>600480</xdr:colOff>
      <xdr:row>48</xdr:row>
      <xdr:rowOff>94320</xdr:rowOff>
    </xdr:to>
    <xdr:graphicFrame>
      <xdr:nvGraphicFramePr>
        <xdr:cNvPr id="2" name="Chart 1"/>
        <xdr:cNvGraphicFramePr/>
      </xdr:nvGraphicFramePr>
      <xdr:xfrm>
        <a:off x="0" y="8267760"/>
        <a:ext cx="5111640" cy="295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33</xdr:row>
      <xdr:rowOff>0</xdr:rowOff>
    </xdr:from>
    <xdr:to>
      <xdr:col>9</xdr:col>
      <xdr:colOff>941040</xdr:colOff>
      <xdr:row>48</xdr:row>
      <xdr:rowOff>94320</xdr:rowOff>
    </xdr:to>
    <xdr:graphicFrame>
      <xdr:nvGraphicFramePr>
        <xdr:cNvPr id="3" name="Chart 2"/>
        <xdr:cNvGraphicFramePr/>
      </xdr:nvGraphicFramePr>
      <xdr:xfrm>
        <a:off x="6202800" y="8267760"/>
        <a:ext cx="4535640" cy="2951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9.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57" hidden="false" customHeight="true" outlineLevel="0" collapsed="false">
      <c r="B8" s="4" t="s">
        <v>4</v>
      </c>
    </row>
    <row r="9" customFormat="false" ht="43.5" hidden="false" customHeight="true" outlineLevel="0" collapsed="false">
      <c r="B9" s="4" t="s">
        <v>5</v>
      </c>
    </row>
    <row r="10" customFormat="false" ht="43.5" hidden="false" customHeight="true" outlineLevel="0" collapsed="false">
      <c r="B10" s="4" t="s">
        <v>6</v>
      </c>
    </row>
    <row r="11" customFormat="false" ht="43.5" hidden="false" customHeight="true" outlineLevel="0" collapsed="false">
      <c r="B11" s="4" t="s">
        <v>7</v>
      </c>
    </row>
    <row r="12" customFormat="false" ht="43.5" hidden="false" customHeight="true" outlineLevel="0" collapsed="false">
      <c r="B12" s="4" t="s">
        <v>8</v>
      </c>
    </row>
    <row r="13" customFormat="false" ht="43.5" hidden="false" customHeight="true" outlineLevel="0" collapsed="false">
      <c r="B13" s="4" t="s">
        <v>9</v>
      </c>
    </row>
    <row r="15" customFormat="false" ht="19.5" hidden="false" customHeight="true" outlineLevel="0" collapsed="false">
      <c r="B15" s="5" t="s">
        <v>10</v>
      </c>
    </row>
    <row r="16" customFormat="false" ht="43.5" hidden="false" customHeight="true" outlineLevel="0" collapsed="false">
      <c r="B16" s="4" t="s">
        <v>11</v>
      </c>
    </row>
    <row r="18" customFormat="false" ht="19.5" hidden="false" customHeight="true" outlineLevel="0" collapsed="false">
      <c r="B18" s="5" t="s">
        <v>12</v>
      </c>
    </row>
    <row r="19" customFormat="false" ht="57" hidden="false" customHeight="true" outlineLevel="0" collapsed="false">
      <c r="B19" s="4" t="s">
        <v>13</v>
      </c>
    </row>
    <row r="21" customFormat="false" ht="19.5" hidden="false" customHeight="true" outlineLevel="0" collapsed="false">
      <c r="B21" s="5" t="s">
        <v>14</v>
      </c>
    </row>
    <row r="22" customFormat="false" ht="57" hidden="false" customHeight="true" outlineLevel="0" collapsed="false">
      <c r="B22" s="4" t="s">
        <v>15</v>
      </c>
    </row>
    <row r="24" customFormat="false" ht="19.5" hidden="false" customHeight="true" outlineLevel="0" collapsed="false">
      <c r="B24" s="5" t="s">
        <v>16</v>
      </c>
    </row>
    <row r="25" customFormat="false" ht="70.5" hidden="false" customHeight="true" outlineLevel="0" collapsed="false">
      <c r="B25" s="4" t="s">
        <v>17</v>
      </c>
    </row>
    <row r="27" customFormat="false" ht="19.5" hidden="false" customHeight="true" outlineLevel="0" collapsed="false">
      <c r="B27" s="5" t="s">
        <v>18</v>
      </c>
    </row>
    <row r="28" customFormat="false" ht="18" hidden="false" customHeight="true" outlineLevel="0" collapsed="false">
      <c r="B28" s="6" t="s">
        <v>19</v>
      </c>
    </row>
    <row r="29" customFormat="false" ht="18" hidden="false" customHeight="true" outlineLevel="0" collapsed="false">
      <c r="B29" s="7" t="s">
        <v>20</v>
      </c>
    </row>
    <row r="30" customFormat="false" ht="18" hidden="false" customHeight="true" outlineLevel="0" collapsed="false">
      <c r="B30" s="8" t="s">
        <v>21</v>
      </c>
    </row>
    <row r="32" customFormat="false" ht="19.5" hidden="false" customHeight="true" outlineLevel="0" collapsed="false">
      <c r="B32" s="5" t="s">
        <v>22</v>
      </c>
    </row>
    <row r="33" customFormat="false" ht="30" hidden="false" customHeight="true" outlineLevel="0" collapsed="false">
      <c r="B33" s="4" t="s">
        <v>23</v>
      </c>
    </row>
    <row r="34" customFormat="false" ht="30" hidden="false" customHeight="true" outlineLevel="0" collapsed="false">
      <c r="B34" s="4" t="s">
        <v>24</v>
      </c>
    </row>
    <row r="35" customFormat="false" ht="30" hidden="false" customHeight="true" outlineLevel="0" collapsed="false">
      <c r="B35" s="4" t="s">
        <v>25</v>
      </c>
    </row>
    <row r="36" customFormat="false" ht="16.5" hidden="false" customHeight="true" outlineLevel="0" collapsed="false">
      <c r="B36" s="4" t="s">
        <v>26</v>
      </c>
    </row>
    <row r="37" customFormat="false" ht="30" hidden="false" customHeight="true" outlineLevel="0" collapsed="false">
      <c r="B37" s="4" t="s">
        <v>27</v>
      </c>
    </row>
    <row r="38" customFormat="false" ht="16.5" hidden="false" customHeight="true" outlineLevel="0" collapsed="false">
      <c r="B38" s="4" t="s">
        <v>28</v>
      </c>
    </row>
    <row r="40" customFormat="false" ht="19.5" hidden="false" customHeight="true" outlineLevel="0" collapsed="false">
      <c r="B40" s="5" t="s">
        <v>29</v>
      </c>
    </row>
    <row r="41" customFormat="false" ht="16.5" hidden="false" customHeight="true" outlineLevel="0" collapsed="false">
      <c r="B41" s="4" t="s">
        <v>30</v>
      </c>
    </row>
    <row r="43" customFormat="false" ht="43.5" hidden="false" customHeight="true" outlineLevel="0" collapsed="false">
      <c r="B43" s="9" t="s">
        <v>31</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K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4" min="2" style="0" width="8"/>
    <col collapsed="false" customWidth="true" hidden="false" outlineLevel="0" max="5" min="5" style="0" width="26"/>
    <col collapsed="false" customWidth="true" hidden="false" outlineLevel="0" max="6" min="6" style="0" width="46"/>
    <col collapsed="false" customWidth="true" hidden="false" outlineLevel="0" max="7" min="7" style="0" width="22"/>
    <col collapsed="false" customWidth="true" hidden="false" outlineLevel="0" max="8" min="8" style="0" width="16"/>
    <col collapsed="false" customWidth="true" hidden="false" outlineLevel="0" max="9" min="9" style="0" width="32"/>
    <col collapsed="false" customWidth="true" hidden="false" outlineLevel="0" max="10" min="10" style="0" width="10"/>
    <col collapsed="false" customWidth="true" hidden="false" outlineLevel="0" max="11" min="11" style="0" width="24"/>
  </cols>
  <sheetData>
    <row r="1" customFormat="false" ht="21.75" hidden="false" customHeight="true" outlineLevel="0" collapsed="false">
      <c r="A1" s="1" t="s">
        <v>32</v>
      </c>
      <c r="B1" s="2"/>
      <c r="C1" s="2"/>
      <c r="D1" s="2"/>
      <c r="E1" s="2"/>
      <c r="F1" s="2"/>
      <c r="G1" s="2"/>
      <c r="H1" s="2"/>
      <c r="I1" s="2"/>
      <c r="J1" s="2"/>
      <c r="K1" s="2"/>
    </row>
    <row r="2" customFormat="false" ht="25.5" hidden="false" customHeight="true" outlineLevel="0" collapsed="false">
      <c r="A2" s="3" t="s">
        <v>33</v>
      </c>
    </row>
    <row r="3" customFormat="false" ht="15" hidden="false" customHeight="false" outlineLevel="0" collapsed="false">
      <c r="A3" s="10" t="s">
        <v>34</v>
      </c>
    </row>
    <row r="4" customFormat="false" ht="19.5" hidden="false" customHeight="true" outlineLevel="0" collapsed="false">
      <c r="A4" s="11" t="s">
        <v>35</v>
      </c>
      <c r="B4" s="11"/>
      <c r="C4" s="11"/>
      <c r="D4" s="11"/>
      <c r="E4" s="11"/>
      <c r="F4" s="11"/>
      <c r="G4" s="12" t="s">
        <v>36</v>
      </c>
      <c r="H4" s="12"/>
      <c r="I4" s="12"/>
    </row>
    <row r="5" customFormat="false" ht="21.75" hidden="false" customHeight="true" outlineLevel="0" collapsed="false">
      <c r="A5" s="13" t="s">
        <v>37</v>
      </c>
      <c r="B5" s="13"/>
      <c r="C5" s="13"/>
      <c r="D5" s="13"/>
      <c r="E5" s="14"/>
      <c r="F5" s="14"/>
      <c r="G5" s="13" t="s">
        <v>38</v>
      </c>
      <c r="H5" s="13"/>
      <c r="I5" s="15"/>
    </row>
    <row r="6" customFormat="false" ht="21.75" hidden="false" customHeight="true" outlineLevel="0" collapsed="false">
      <c r="A6" s="13" t="s">
        <v>39</v>
      </c>
      <c r="B6" s="13"/>
      <c r="C6" s="13"/>
      <c r="D6" s="13"/>
      <c r="E6" s="16"/>
      <c r="F6" s="16"/>
      <c r="G6" s="13" t="s">
        <v>40</v>
      </c>
      <c r="H6" s="13"/>
      <c r="I6" s="15"/>
    </row>
    <row r="7" customFormat="false" ht="21.75" hidden="false" customHeight="true" outlineLevel="0" collapsed="false">
      <c r="A7" s="13" t="s">
        <v>41</v>
      </c>
      <c r="B7" s="13"/>
      <c r="C7" s="13"/>
      <c r="D7" s="13"/>
      <c r="E7" s="14"/>
      <c r="F7" s="14"/>
      <c r="G7" s="13" t="s">
        <v>42</v>
      </c>
      <c r="H7" s="13"/>
      <c r="I7" s="15"/>
    </row>
    <row r="8" customFormat="false" ht="30.75" hidden="false" customHeight="true" outlineLevel="0" collapsed="false">
      <c r="A8" s="13" t="s">
        <v>43</v>
      </c>
      <c r="B8" s="13"/>
      <c r="C8" s="13"/>
      <c r="D8" s="13"/>
      <c r="E8" s="14"/>
      <c r="F8" s="14"/>
      <c r="G8" s="13" t="s">
        <v>44</v>
      </c>
      <c r="H8" s="13"/>
      <c r="I8" s="15"/>
    </row>
    <row r="9" customFormat="false" ht="30.75" hidden="false" customHeight="true" outlineLevel="0" collapsed="false">
      <c r="A9" s="13" t="s">
        <v>45</v>
      </c>
      <c r="B9" s="13"/>
      <c r="C9" s="13"/>
      <c r="D9" s="13"/>
      <c r="E9" s="14"/>
      <c r="F9" s="14"/>
      <c r="G9" s="13" t="s">
        <v>46</v>
      </c>
      <c r="H9" s="13"/>
      <c r="I9" s="15"/>
    </row>
    <row r="10" customFormat="false" ht="21.75" hidden="false" customHeight="true" outlineLevel="0" collapsed="false">
      <c r="A10" s="13" t="s">
        <v>47</v>
      </c>
      <c r="B10" s="13"/>
      <c r="C10" s="13"/>
      <c r="D10" s="13"/>
      <c r="E10" s="14"/>
      <c r="F10" s="14"/>
      <c r="G10" s="13" t="s">
        <v>48</v>
      </c>
      <c r="H10" s="13"/>
      <c r="I10" s="15"/>
    </row>
    <row r="11" customFormat="false" ht="21.75" hidden="false" customHeight="true" outlineLevel="0" collapsed="false">
      <c r="A11" s="13" t="s">
        <v>49</v>
      </c>
      <c r="B11" s="13"/>
      <c r="C11" s="13"/>
      <c r="D11" s="13"/>
      <c r="E11" s="14"/>
      <c r="F11" s="14"/>
      <c r="G11" s="13" t="s">
        <v>50</v>
      </c>
      <c r="H11" s="13"/>
      <c r="I11" s="15"/>
    </row>
    <row r="12" customFormat="false" ht="21.75" hidden="false" customHeight="true" outlineLevel="0" collapsed="false">
      <c r="A12" s="13" t="s">
        <v>51</v>
      </c>
      <c r="B12" s="13"/>
      <c r="C12" s="13"/>
      <c r="D12" s="13"/>
      <c r="E12" s="17" t="n">
        <f aca="false">IF(COUNT(B17:B31)=0,"",MAX(C17:C31)-MIN(B17:B31))</f>
        <v>0.364583333333333</v>
      </c>
      <c r="F12" s="17"/>
      <c r="G12" s="13" t="s">
        <v>52</v>
      </c>
      <c r="H12" s="13"/>
      <c r="I12" s="15"/>
    </row>
    <row r="13" customFormat="false" ht="21.75" hidden="false" customHeight="true" outlineLevel="0" collapsed="false">
      <c r="A13" s="13" t="s">
        <v>53</v>
      </c>
      <c r="B13" s="13"/>
      <c r="C13" s="13"/>
      <c r="D13" s="13"/>
      <c r="E13" s="17" t="n">
        <f aca="false">IF(COUNT(D17:D31)=0,"",SUM(D17:D31)-SUMIF(E17:E31,"Pause*",D17:D31))</f>
        <v>0.322916666666667</v>
      </c>
      <c r="F13" s="17"/>
      <c r="G13" s="13" t="s">
        <v>54</v>
      </c>
      <c r="H13" s="13"/>
      <c r="I13" s="15"/>
    </row>
    <row r="15" customFormat="false" ht="19.5" hidden="false" customHeight="true" outlineLevel="0" collapsed="false">
      <c r="A15" s="11" t="s">
        <v>55</v>
      </c>
      <c r="B15" s="11"/>
      <c r="C15" s="11"/>
      <c r="D15" s="11"/>
      <c r="E15" s="11"/>
      <c r="F15" s="11"/>
      <c r="G15" s="11"/>
      <c r="H15" s="11"/>
      <c r="I15" s="11"/>
      <c r="J15" s="11"/>
      <c r="K15" s="11"/>
    </row>
    <row r="16" customFormat="false" ht="30" hidden="false" customHeight="true" outlineLevel="0" collapsed="false">
      <c r="A16" s="18" t="s">
        <v>56</v>
      </c>
      <c r="B16" s="18" t="s">
        <v>57</v>
      </c>
      <c r="C16" s="18" t="s">
        <v>58</v>
      </c>
      <c r="D16" s="18" t="s">
        <v>59</v>
      </c>
      <c r="E16" s="18" t="s">
        <v>60</v>
      </c>
      <c r="F16" s="18" t="s">
        <v>61</v>
      </c>
      <c r="G16" s="18" t="s">
        <v>62</v>
      </c>
      <c r="H16" s="18" t="s">
        <v>63</v>
      </c>
      <c r="I16" s="18" t="s">
        <v>64</v>
      </c>
      <c r="J16" s="18" t="s">
        <v>65</v>
      </c>
      <c r="K16" s="18" t="s">
        <v>66</v>
      </c>
    </row>
    <row r="17" customFormat="false" ht="39.75" hidden="false" customHeight="true" outlineLevel="0" collapsed="false">
      <c r="A17" s="19" t="n">
        <v>1</v>
      </c>
      <c r="B17" s="20" t="n">
        <v>0.364583333333333</v>
      </c>
      <c r="C17" s="20" t="n">
        <v>0.375</v>
      </c>
      <c r="D17" s="21" t="n">
        <f aca="false">IF(OR(B17="",C17="",C17&lt;B17),"",C17-B17)</f>
        <v>0.0104166666666667</v>
      </c>
      <c r="E17" s="22" t="s">
        <v>67</v>
      </c>
      <c r="F17" s="23" t="s">
        <v>68</v>
      </c>
      <c r="G17" s="23" t="s">
        <v>69</v>
      </c>
      <c r="H17" s="19" t="s">
        <v>70</v>
      </c>
      <c r="I17" s="23" t="s">
        <v>71</v>
      </c>
      <c r="J17" s="24"/>
      <c r="K17" s="25"/>
    </row>
    <row r="18" customFormat="false" ht="39.75" hidden="false" customHeight="true" outlineLevel="0" collapsed="false">
      <c r="A18" s="19" t="n">
        <v>2</v>
      </c>
      <c r="B18" s="20" t="n">
        <v>0.375</v>
      </c>
      <c r="C18" s="20" t="n">
        <v>0.395833333333333</v>
      </c>
      <c r="D18" s="21" t="n">
        <f aca="false">IF(OR(B18="",C18="",C18&lt;B18),"",C18-B18)</f>
        <v>0.0208333333333333</v>
      </c>
      <c r="E18" s="22" t="s">
        <v>72</v>
      </c>
      <c r="F18" s="23" t="s">
        <v>73</v>
      </c>
      <c r="G18" s="23" t="s">
        <v>74</v>
      </c>
      <c r="H18" s="19" t="s">
        <v>75</v>
      </c>
      <c r="I18" s="23" t="s">
        <v>76</v>
      </c>
      <c r="J18" s="24"/>
      <c r="K18" s="25"/>
    </row>
    <row r="19" customFormat="false" ht="39.75" hidden="false" customHeight="true" outlineLevel="0" collapsed="false">
      <c r="A19" s="19" t="n">
        <v>3</v>
      </c>
      <c r="B19" s="20" t="n">
        <v>0.395833333333333</v>
      </c>
      <c r="C19" s="20" t="n">
        <v>0.4375</v>
      </c>
      <c r="D19" s="21" t="n">
        <f aca="false">IF(OR(B19="",C19="",C19&lt;B19),"",C19-B19)</f>
        <v>0.0416666666666667</v>
      </c>
      <c r="E19" s="22" t="s">
        <v>77</v>
      </c>
      <c r="F19" s="23" t="s">
        <v>78</v>
      </c>
      <c r="G19" s="23" t="s">
        <v>79</v>
      </c>
      <c r="H19" s="19" t="s">
        <v>80</v>
      </c>
      <c r="I19" s="23" t="s">
        <v>81</v>
      </c>
      <c r="J19" s="24"/>
      <c r="K19" s="25"/>
    </row>
    <row r="20" customFormat="false" ht="51" hidden="false" customHeight="true" outlineLevel="0" collapsed="false">
      <c r="A20" s="19" t="n">
        <v>4</v>
      </c>
      <c r="B20" s="20" t="n">
        <v>0.4375</v>
      </c>
      <c r="C20" s="20" t="n">
        <v>0.5</v>
      </c>
      <c r="D20" s="21" t="n">
        <f aca="false">IF(OR(B20="",C20="",C20&lt;B20),"",C20-B20)</f>
        <v>0.0625</v>
      </c>
      <c r="E20" s="22" t="s">
        <v>82</v>
      </c>
      <c r="F20" s="23" t="s">
        <v>83</v>
      </c>
      <c r="G20" s="23" t="s">
        <v>84</v>
      </c>
      <c r="H20" s="19" t="s">
        <v>85</v>
      </c>
      <c r="I20" s="23" t="s">
        <v>86</v>
      </c>
      <c r="J20" s="24"/>
      <c r="K20" s="25"/>
    </row>
    <row r="21" customFormat="false" ht="27.75" hidden="false" customHeight="true" outlineLevel="0" collapsed="false">
      <c r="A21" s="19" t="n">
        <v>5</v>
      </c>
      <c r="B21" s="20" t="n">
        <v>0.5</v>
      </c>
      <c r="C21" s="20" t="n">
        <v>0.541666666666667</v>
      </c>
      <c r="D21" s="21" t="n">
        <f aca="false">IF(OR(B21="",C21="",C21&lt;B21),"",C21-B21)</f>
        <v>0.0416666666666667</v>
      </c>
      <c r="E21" s="22" t="s">
        <v>87</v>
      </c>
      <c r="F21" s="23" t="s">
        <v>88</v>
      </c>
      <c r="G21" s="23"/>
      <c r="H21" s="19"/>
      <c r="I21" s="23"/>
      <c r="J21" s="24"/>
      <c r="K21" s="25"/>
    </row>
    <row r="22" customFormat="false" ht="51" hidden="false" customHeight="true" outlineLevel="0" collapsed="false">
      <c r="A22" s="19" t="n">
        <v>6</v>
      </c>
      <c r="B22" s="20" t="n">
        <v>0.541666666666667</v>
      </c>
      <c r="C22" s="20" t="n">
        <v>0.583333333333333</v>
      </c>
      <c r="D22" s="21" t="n">
        <f aca="false">IF(OR(B22="",C22="",C22&lt;B22),"",C22-B22)</f>
        <v>0.0416666666666667</v>
      </c>
      <c r="E22" s="22" t="s">
        <v>89</v>
      </c>
      <c r="F22" s="23" t="s">
        <v>90</v>
      </c>
      <c r="G22" s="23" t="s">
        <v>91</v>
      </c>
      <c r="H22" s="19" t="s">
        <v>92</v>
      </c>
      <c r="I22" s="23" t="s">
        <v>93</v>
      </c>
      <c r="J22" s="24"/>
      <c r="K22" s="25"/>
    </row>
    <row r="23" customFormat="false" ht="39.75" hidden="false" customHeight="true" outlineLevel="0" collapsed="false">
      <c r="A23" s="19" t="n">
        <v>7</v>
      </c>
      <c r="B23" s="20" t="n">
        <v>0.583333333333333</v>
      </c>
      <c r="C23" s="20" t="n">
        <v>0.614583333333333</v>
      </c>
      <c r="D23" s="21" t="n">
        <f aca="false">IF(OR(B23="",C23="",C23&lt;B23),"",C23-B23)</f>
        <v>0.03125</v>
      </c>
      <c r="E23" s="22" t="s">
        <v>94</v>
      </c>
      <c r="F23" s="23" t="s">
        <v>95</v>
      </c>
      <c r="G23" s="23" t="s">
        <v>96</v>
      </c>
      <c r="H23" s="19" t="s">
        <v>97</v>
      </c>
      <c r="I23" s="23" t="s">
        <v>98</v>
      </c>
      <c r="J23" s="24"/>
      <c r="K23" s="25"/>
    </row>
    <row r="24" customFormat="false" ht="39.75" hidden="false" customHeight="true" outlineLevel="0" collapsed="false">
      <c r="A24" s="19" t="n">
        <v>8</v>
      </c>
      <c r="B24" s="20" t="n">
        <v>0.614583333333333</v>
      </c>
      <c r="C24" s="20" t="n">
        <v>0.635416666666667</v>
      </c>
      <c r="D24" s="21" t="n">
        <f aca="false">IF(OR(B24="",C24="",C24&lt;B24),"",C24-B24)</f>
        <v>0.0208333333333333</v>
      </c>
      <c r="E24" s="22" t="s">
        <v>99</v>
      </c>
      <c r="F24" s="23" t="s">
        <v>100</v>
      </c>
      <c r="G24" s="23" t="s">
        <v>101</v>
      </c>
      <c r="H24" s="19" t="s">
        <v>102</v>
      </c>
      <c r="I24" s="23" t="s">
        <v>103</v>
      </c>
      <c r="J24" s="24"/>
      <c r="K24" s="25"/>
    </row>
    <row r="25" customFormat="false" ht="39.75" hidden="false" customHeight="true" outlineLevel="0" collapsed="false">
      <c r="A25" s="19" t="n">
        <v>9</v>
      </c>
      <c r="B25" s="20" t="n">
        <v>0.635416666666667</v>
      </c>
      <c r="C25" s="20" t="n">
        <v>0.666666666666667</v>
      </c>
      <c r="D25" s="21" t="n">
        <f aca="false">IF(OR(B25="",C25="",C25&lt;B25),"",C25-B25)</f>
        <v>0.03125</v>
      </c>
      <c r="E25" s="22" t="s">
        <v>104</v>
      </c>
      <c r="F25" s="23" t="s">
        <v>105</v>
      </c>
      <c r="G25" s="23" t="s">
        <v>106</v>
      </c>
      <c r="H25" s="19" t="s">
        <v>107</v>
      </c>
      <c r="I25" s="23" t="s">
        <v>108</v>
      </c>
      <c r="J25" s="24"/>
      <c r="K25" s="25"/>
    </row>
    <row r="26" customFormat="false" ht="27.75" hidden="false" customHeight="true" outlineLevel="0" collapsed="false">
      <c r="A26" s="19" t="n">
        <v>10</v>
      </c>
      <c r="B26" s="20" t="n">
        <v>0.666666666666667</v>
      </c>
      <c r="C26" s="20" t="n">
        <v>0.677083333333333</v>
      </c>
      <c r="D26" s="21" t="n">
        <f aca="false">IF(OR(B26="",C26="",C26&lt;B26),"",C26-B26)</f>
        <v>0.0104166666666667</v>
      </c>
      <c r="E26" s="22" t="s">
        <v>109</v>
      </c>
      <c r="F26" s="23" t="s">
        <v>110</v>
      </c>
      <c r="G26" s="23" t="s">
        <v>74</v>
      </c>
      <c r="H26" s="19" t="s">
        <v>111</v>
      </c>
      <c r="I26" s="23" t="s">
        <v>112</v>
      </c>
      <c r="J26" s="24"/>
      <c r="K26" s="25"/>
    </row>
    <row r="27" customFormat="false" ht="27.75" hidden="false" customHeight="true" outlineLevel="0" collapsed="false">
      <c r="A27" s="19" t="n">
        <v>11</v>
      </c>
      <c r="B27" s="20" t="n">
        <v>0.677083333333333</v>
      </c>
      <c r="C27" s="20" t="n">
        <v>0.708333333333333</v>
      </c>
      <c r="D27" s="21" t="n">
        <f aca="false">IF(OR(B27="",C27="",C27&lt;B27),"",C27-B27)</f>
        <v>0.03125</v>
      </c>
      <c r="E27" s="22" t="s">
        <v>113</v>
      </c>
      <c r="F27" s="23" t="s">
        <v>114</v>
      </c>
      <c r="G27" s="23" t="s">
        <v>115</v>
      </c>
      <c r="H27" s="19" t="s">
        <v>111</v>
      </c>
      <c r="I27" s="23" t="s">
        <v>116</v>
      </c>
      <c r="J27" s="24"/>
      <c r="K27" s="25"/>
    </row>
    <row r="28" customFormat="false" ht="27.75" hidden="false" customHeight="true" outlineLevel="0" collapsed="false">
      <c r="A28" s="19" t="n">
        <v>12</v>
      </c>
      <c r="B28" s="20" t="n">
        <v>0.708333333333333</v>
      </c>
      <c r="C28" s="20" t="n">
        <v>0.729166666666667</v>
      </c>
      <c r="D28" s="21" t="n">
        <f aca="false">IF(OR(B28="",C28="",C28&lt;B28),"",C28-B28)</f>
        <v>0.0208333333333333</v>
      </c>
      <c r="E28" s="22" t="s">
        <v>117</v>
      </c>
      <c r="F28" s="23" t="s">
        <v>118</v>
      </c>
      <c r="G28" s="23" t="s">
        <v>74</v>
      </c>
      <c r="H28" s="19" t="s">
        <v>111</v>
      </c>
      <c r="I28" s="23" t="s">
        <v>119</v>
      </c>
      <c r="J28" s="24"/>
      <c r="K28" s="25"/>
    </row>
    <row r="29" customFormat="false" ht="51" hidden="false" customHeight="true" outlineLevel="0" collapsed="false">
      <c r="A29" s="19" t="n">
        <v>13</v>
      </c>
      <c r="B29" s="20"/>
      <c r="C29" s="20"/>
      <c r="D29" s="21" t="str">
        <f aca="false">IF(OR(B29="",C29="",C29&lt;B29),"",C29-B29)</f>
        <v/>
      </c>
      <c r="E29" s="22" t="s">
        <v>120</v>
      </c>
      <c r="F29" s="23" t="s">
        <v>121</v>
      </c>
      <c r="G29" s="23" t="s">
        <v>122</v>
      </c>
      <c r="H29" s="19" t="s">
        <v>123</v>
      </c>
      <c r="I29" s="23" t="s">
        <v>124</v>
      </c>
      <c r="J29" s="24"/>
      <c r="K29" s="25"/>
    </row>
    <row r="30" customFormat="false" ht="25.5" hidden="false" customHeight="true" outlineLevel="0" collapsed="false">
      <c r="A30" s="19" t="n">
        <v>14</v>
      </c>
      <c r="B30" s="20"/>
      <c r="C30" s="20"/>
      <c r="D30" s="21" t="str">
        <f aca="false">IF(OR(B30="",C30="",C30&lt;B30),"",C30-B30)</f>
        <v/>
      </c>
      <c r="E30" s="22"/>
      <c r="F30" s="23"/>
      <c r="G30" s="23"/>
      <c r="H30" s="19"/>
      <c r="I30" s="23"/>
      <c r="J30" s="24"/>
      <c r="K30" s="25"/>
    </row>
    <row r="31" customFormat="false" ht="25.5" hidden="false" customHeight="true" outlineLevel="0" collapsed="false">
      <c r="A31" s="19" t="n">
        <v>15</v>
      </c>
      <c r="B31" s="20"/>
      <c r="C31" s="20"/>
      <c r="D31" s="21" t="str">
        <f aca="false">IF(OR(B31="",C31="",C31&lt;B31),"",C31-B31)</f>
        <v/>
      </c>
      <c r="E31" s="22"/>
      <c r="F31" s="23"/>
      <c r="G31" s="23"/>
      <c r="H31" s="19"/>
      <c r="I31" s="23"/>
      <c r="J31" s="24"/>
      <c r="K31" s="25"/>
    </row>
    <row r="33" customFormat="false" ht="27.75" hidden="false" customHeight="true" outlineLevel="0" collapsed="false">
      <c r="A33" s="26" t="s">
        <v>125</v>
      </c>
      <c r="B33" s="26"/>
      <c r="C33" s="26"/>
      <c r="D33" s="26"/>
      <c r="E33" s="26"/>
      <c r="F33" s="26"/>
      <c r="G33" s="26"/>
      <c r="H33" s="26"/>
      <c r="I33" s="26"/>
      <c r="J33" s="26"/>
      <c r="K33" s="26"/>
    </row>
  </sheetData>
  <mergeCells count="31">
    <mergeCell ref="A4:F4"/>
    <mergeCell ref="G4:I4"/>
    <mergeCell ref="A5:D5"/>
    <mergeCell ref="E5:F5"/>
    <mergeCell ref="G5:H5"/>
    <mergeCell ref="A6:D6"/>
    <mergeCell ref="E6:F6"/>
    <mergeCell ref="G6:H6"/>
    <mergeCell ref="A7:D7"/>
    <mergeCell ref="E7:F7"/>
    <mergeCell ref="G7:H7"/>
    <mergeCell ref="A8:D8"/>
    <mergeCell ref="E8:F8"/>
    <mergeCell ref="G8:H8"/>
    <mergeCell ref="A9:D9"/>
    <mergeCell ref="E9:F9"/>
    <mergeCell ref="G9:H9"/>
    <mergeCell ref="A10:D10"/>
    <mergeCell ref="E10:F10"/>
    <mergeCell ref="G10:H10"/>
    <mergeCell ref="A11:D11"/>
    <mergeCell ref="E11:F11"/>
    <mergeCell ref="G11:H11"/>
    <mergeCell ref="A12:D12"/>
    <mergeCell ref="E12:F12"/>
    <mergeCell ref="G12:H12"/>
    <mergeCell ref="A13:D13"/>
    <mergeCell ref="E13:F13"/>
    <mergeCell ref="G13:H13"/>
    <mergeCell ref="A15:K15"/>
    <mergeCell ref="A33:K33"/>
  </mergeCells>
  <conditionalFormatting sqref="J17:J31">
    <cfRule type="expression" priority="2" aboveAverage="0" equalAverage="0" bottom="0" percent="0" rank="0" text="" dxfId="0">
      <formula>$J17="Oui"</formula>
    </cfRule>
    <cfRule type="expression" priority="3" aboveAverage="0" equalAverage="0" bottom="0" percent="0" rank="0" text="" dxfId="1">
      <formula>$J17="En partie"</formula>
    </cfRule>
    <cfRule type="expression" priority="4" aboveAverage="0" equalAverage="0" bottom="0" percent="0" rank="0" text="" dxfId="2">
      <formula>$J17="Non"</formula>
    </cfRule>
  </conditionalFormatting>
  <conditionalFormatting sqref="A17:K31">
    <cfRule type="expression" priority="5" aboveAverage="0" equalAverage="0" bottom="0" percent="0" rank="0" text="" dxfId="3">
      <formula>LEFT($E17,5)="Pause"</formula>
    </cfRule>
  </conditionalFormatting>
  <dataValidations count="2">
    <dataValidation allowBlank="true" errorStyle="stop" operator="between" showDropDown="false" showErrorMessage="false" showInputMessage="false" sqref="I5:I13" type="list">
      <formula1>"Oui,Non"</formula1>
      <formula2>0</formula2>
    </dataValidation>
    <dataValidation allowBlank="true" errorStyle="stop" operator="between" showDropDown="false" showErrorMessage="false" showInputMessage="false" sqref="J17:J31" type="list">
      <formula1>Listes!$C$4:$C$7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S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
    <col collapsed="false" customWidth="true" hidden="false" outlineLevel="0" max="3" min="3" style="0" width="40"/>
    <col collapsed="false" customWidth="true" hidden="false" outlineLevel="0" max="4" min="4" style="0" width="14"/>
    <col collapsed="false" customWidth="true" hidden="false" outlineLevel="0" max="5" min="5" style="0" width="9"/>
    <col collapsed="false" customWidth="true" hidden="false" outlineLevel="0" max="6" min="6" style="0" width="16"/>
    <col collapsed="false" customWidth="true" hidden="false" outlineLevel="0" max="7" min="7" style="0" width="17"/>
    <col collapsed="false" customWidth="true" hidden="false" outlineLevel="0" max="8" min="8" style="0" width="52"/>
    <col collapsed="false" customWidth="true" hidden="false" outlineLevel="0" max="9" min="9" style="0" width="44"/>
    <col collapsed="false" customWidth="true" hidden="false" outlineLevel="0" max="10" min="10" style="0" width="22"/>
    <col collapsed="false" customWidth="true" hidden="false" outlineLevel="0" max="11" min="11" style="0" width="36"/>
    <col collapsed="false" customWidth="true" hidden="false" outlineLevel="0" max="12" min="12" style="0" width="11"/>
    <col collapsed="false" customWidth="true" hidden="false" outlineLevel="0" max="13" min="13" style="0" width="40"/>
    <col collapsed="false" customWidth="true" hidden="false" outlineLevel="0" max="14" min="14" style="0" width="28"/>
    <col collapsed="false" customWidth="true" hidden="false" outlineLevel="0" max="15" min="15" style="0" width="16"/>
    <col collapsed="false" customWidth="true" hidden="false" outlineLevel="0" max="16" min="16" style="0" width="15"/>
    <col collapsed="false" customWidth="true" hidden="false" outlineLevel="0" max="17" min="17" style="0" width="32"/>
    <col collapsed="false" customWidth="true" hidden="false" outlineLevel="0" max="18" min="18" style="0" width="12"/>
    <col collapsed="false" customWidth="true" hidden="true" outlineLevel="0" max="19" min="19" style="0" width="8"/>
  </cols>
  <sheetData>
    <row r="1" customFormat="false" ht="21.75" hidden="false" customHeight="true" outlineLevel="0" collapsed="false">
      <c r="A1" s="1" t="s">
        <v>126</v>
      </c>
      <c r="B1" s="2"/>
      <c r="C1" s="2"/>
      <c r="D1" s="2"/>
      <c r="E1" s="2"/>
      <c r="F1" s="2"/>
      <c r="G1" s="2"/>
      <c r="H1" s="2"/>
      <c r="I1" s="2"/>
      <c r="J1" s="2"/>
      <c r="K1" s="2"/>
      <c r="L1" s="2"/>
      <c r="M1" s="2"/>
      <c r="N1" s="2"/>
      <c r="O1" s="2"/>
      <c r="P1" s="2"/>
      <c r="Q1" s="2"/>
      <c r="R1" s="2"/>
    </row>
    <row r="2" customFormat="false" ht="25.5" hidden="false" customHeight="true" outlineLevel="0" collapsed="false">
      <c r="A2" s="3" t="s">
        <v>127</v>
      </c>
    </row>
    <row r="3" customFormat="false" ht="15" hidden="false" customHeight="false" outlineLevel="0" collapsed="false">
      <c r="A3" s="10" t="s">
        <v>128</v>
      </c>
    </row>
    <row r="4" customFormat="false" ht="21.75" hidden="false" customHeight="true" outlineLevel="0" collapsed="false">
      <c r="A4" s="27" t="str">
        <f aca="false">IF(COUNTIF('Planning de la journée'!$I$5:$I$8,"Oui")=0,"Renseignez d’abord le périmètre dans l’onglet « Planning de la journée » : sans catégorie d’actions cochée, aucun indicateur n’est marqué applicable.","Dans le périmètre : "&amp;COUNTIF($L$7:$L$39,"Oui")&amp;" sur "&amp;COUNTA($B$7:$B$39)&amp;"   ·   conformes : "&amp;COUNTIF($P$7:$P$39,"Conforme")&amp;"   ·   NC mineures : "&amp;COUNTIF($P$7:$P$39,"NC mineure")&amp;"   ·   NC majeures : "&amp;COUNTIF($P$7:$P$39,"NC majeure"))</f>
        <v>Renseignez d’abord le périmètre dans l’onglet « Planning de la journée » : sans catégorie d’actions cochée, aucun indicateur n’est marqué applicable.</v>
      </c>
      <c r="B4" s="27"/>
      <c r="C4" s="27"/>
      <c r="D4" s="27"/>
      <c r="E4" s="27"/>
      <c r="F4" s="27"/>
      <c r="G4" s="27"/>
      <c r="H4" s="27"/>
      <c r="I4" s="27"/>
      <c r="J4" s="27"/>
      <c r="K4" s="27"/>
      <c r="L4" s="27"/>
    </row>
    <row r="5" customFormat="false" ht="19.5" hidden="false" customHeight="true" outlineLevel="0" collapsed="false">
      <c r="A5" s="11" t="s">
        <v>129</v>
      </c>
      <c r="B5" s="11"/>
      <c r="C5" s="11"/>
      <c r="D5" s="11"/>
      <c r="E5" s="11"/>
      <c r="F5" s="11"/>
      <c r="G5" s="11"/>
      <c r="H5" s="12" t="s">
        <v>130</v>
      </c>
      <c r="I5" s="12"/>
      <c r="J5" s="12"/>
      <c r="K5" s="11" t="s">
        <v>131</v>
      </c>
      <c r="L5" s="11"/>
      <c r="M5" s="11"/>
      <c r="N5" s="11"/>
      <c r="O5" s="11"/>
      <c r="P5" s="11"/>
      <c r="Q5" s="11"/>
      <c r="R5" s="11"/>
    </row>
    <row r="6" customFormat="false" ht="48" hidden="false" customHeight="true" outlineLevel="0" collapsed="false">
      <c r="A6" s="18" t="s">
        <v>132</v>
      </c>
      <c r="B6" s="18" t="s">
        <v>56</v>
      </c>
      <c r="C6" s="18" t="s">
        <v>133</v>
      </c>
      <c r="D6" s="18" t="s">
        <v>134</v>
      </c>
      <c r="E6" s="18" t="s">
        <v>54</v>
      </c>
      <c r="F6" s="18" t="s">
        <v>135</v>
      </c>
      <c r="G6" s="18" t="s">
        <v>136</v>
      </c>
      <c r="H6" s="18" t="s">
        <v>137</v>
      </c>
      <c r="I6" s="18" t="s">
        <v>138</v>
      </c>
      <c r="J6" s="18" t="s">
        <v>139</v>
      </c>
      <c r="K6" s="18" t="s">
        <v>140</v>
      </c>
      <c r="L6" s="18" t="s">
        <v>141</v>
      </c>
      <c r="M6" s="18" t="s">
        <v>142</v>
      </c>
      <c r="N6" s="18" t="s">
        <v>143</v>
      </c>
      <c r="O6" s="18" t="s">
        <v>144</v>
      </c>
      <c r="P6" s="18" t="s">
        <v>145</v>
      </c>
      <c r="Q6" s="18" t="s">
        <v>146</v>
      </c>
      <c r="R6" s="18" t="s">
        <v>147</v>
      </c>
      <c r="S6" s="18" t="s">
        <v>148</v>
      </c>
    </row>
    <row r="7" customFormat="false" ht="63" hidden="false" customHeight="true" outlineLevel="0" collapsed="false">
      <c r="A7" s="19" t="n">
        <v>1</v>
      </c>
      <c r="B7" s="19" t="n">
        <v>1</v>
      </c>
      <c r="C7" s="22" t="s">
        <v>149</v>
      </c>
      <c r="D7" s="19" t="s">
        <v>150</v>
      </c>
      <c r="E7" s="19"/>
      <c r="F7" s="19" t="s">
        <v>151</v>
      </c>
      <c r="G7" s="23"/>
      <c r="H7" s="23" t="s">
        <v>152</v>
      </c>
      <c r="I7" s="23" t="s">
        <v>153</v>
      </c>
      <c r="J7" s="23" t="s">
        <v>154</v>
      </c>
      <c r="K7" s="23" t="s">
        <v>155</v>
      </c>
      <c r="L7" s="28" t="str">
        <f aca="false">IF(COUNTIF('Planning de la journée'!$I$5:$I$8,"Oui")=0,"",IF(AND(OR(AND(ISNUMBER(SEARCH("CFA",$F7)),'Planning de la journée'!$I$8="Oui"),AND(ISNUMBER(SEARCH("AF",$F7)),'Planning de la journée'!$I$5="Oui"),AND(ISNUMBER(SEARCH("BC",$F7)),'Planning de la journée'!$I$6="Oui"),AND(ISNUMBER(SEARCH("VAE",$F7)),'Planning de la journée'!$I$7="Oui")),IFERROR(INDEX('Planning de la journée'!$I$9:$I$12,MATCH($G7,'Planning de la journée'!$G$9:$G$12,0)),"")&lt;&gt;"Non"),"Oui","Non"))</f>
        <v/>
      </c>
      <c r="M7" s="25"/>
      <c r="N7" s="25"/>
      <c r="O7" s="24"/>
      <c r="P7" s="28" t="str">
        <f aca="false">IF($L7="Non","Hors périmètre",IF($L7&lt;&gt;"Oui","",IF(O7="","",IF(O7="Respecté","Conforme",IF(O7="Sans objet","Sans objet",IF(OR(O7="Non respecté",D7="Majeure seulement"),"NC majeure","NC mineure"))))))</f>
        <v/>
      </c>
      <c r="Q7" s="25"/>
      <c r="R7" s="28" t="str">
        <f aca="false">IF(OR(P7="NC majeure",P7="NC mineure"),IF(COUNTIF('Rapport d’écarts'!$B$7:$B$36,B7)&gt;0,"Inscrit","Non inscrit"),"")</f>
        <v/>
      </c>
      <c r="S7" s="28" t="str">
        <f aca="false">IF(P7="NC majeure",COUNTIF(P$7:P7,"NC majeure"),"")</f>
        <v/>
      </c>
    </row>
    <row r="8" customFormat="false" ht="39.75" hidden="false" customHeight="true" outlineLevel="0" collapsed="false">
      <c r="A8" s="19" t="n">
        <v>1</v>
      </c>
      <c r="B8" s="19" t="n">
        <v>2</v>
      </c>
      <c r="C8" s="22" t="s">
        <v>156</v>
      </c>
      <c r="D8" s="19" t="s">
        <v>150</v>
      </c>
      <c r="E8" s="19" t="s">
        <v>157</v>
      </c>
      <c r="F8" s="19" t="s">
        <v>151</v>
      </c>
      <c r="G8" s="23"/>
      <c r="H8" s="23" t="s">
        <v>158</v>
      </c>
      <c r="I8" s="23" t="s">
        <v>159</v>
      </c>
      <c r="J8" s="23" t="s">
        <v>74</v>
      </c>
      <c r="K8" s="23" t="s">
        <v>160</v>
      </c>
      <c r="L8" s="28" t="str">
        <f aca="false">IF(COUNTIF('Planning de la journée'!$I$5:$I$8,"Oui")=0,"",IF(AND(OR(AND(ISNUMBER(SEARCH("CFA",$F8)),'Planning de la journée'!$I$8="Oui"),AND(ISNUMBER(SEARCH("AF",$F8)),'Planning de la journée'!$I$5="Oui"),AND(ISNUMBER(SEARCH("BC",$F8)),'Planning de la journée'!$I$6="Oui"),AND(ISNUMBER(SEARCH("VAE",$F8)),'Planning de la journée'!$I$7="Oui")),IFERROR(INDEX('Planning de la journée'!$I$9:$I$12,MATCH($G8,'Planning de la journée'!$G$9:$G$12,0)),"")&lt;&gt;"Non"),"Oui","Non"))</f>
        <v/>
      </c>
      <c r="M8" s="25"/>
      <c r="N8" s="25"/>
      <c r="O8" s="24"/>
      <c r="P8" s="28" t="str">
        <f aca="false">IF($L8="Non","Hors périmètre",IF($L8&lt;&gt;"Oui","",IF(O8="","",IF(O8="Respecté","Conforme",IF(O8="Sans objet","Sans objet",IF(OR(O8="Non respecté",D8="Majeure seulement"),"NC majeure","NC mineure"))))))</f>
        <v/>
      </c>
      <c r="Q8" s="25"/>
      <c r="R8" s="28" t="str">
        <f aca="false">IF(OR(P8="NC majeure",P8="NC mineure"),IF(COUNTIF('Rapport d’écarts'!$B$7:$B$36,B8)&gt;0,"Inscrit","Non inscrit"),"")</f>
        <v/>
      </c>
      <c r="S8" s="28" t="str">
        <f aca="false">IF(P8="NC majeure",COUNTIF(P$7:P8,"NC majeure"),"")</f>
        <v/>
      </c>
    </row>
    <row r="9" customFormat="false" ht="51" hidden="false" customHeight="true" outlineLevel="0" collapsed="false">
      <c r="A9" s="19" t="n">
        <v>1</v>
      </c>
      <c r="B9" s="19" t="n">
        <v>3</v>
      </c>
      <c r="C9" s="22" t="s">
        <v>161</v>
      </c>
      <c r="D9" s="19" t="s">
        <v>150</v>
      </c>
      <c r="E9" s="19" t="s">
        <v>157</v>
      </c>
      <c r="F9" s="19" t="s">
        <v>162</v>
      </c>
      <c r="G9" s="23" t="s">
        <v>46</v>
      </c>
      <c r="H9" s="23" t="s">
        <v>163</v>
      </c>
      <c r="I9" s="23" t="s">
        <v>164</v>
      </c>
      <c r="J9" s="23" t="s">
        <v>84</v>
      </c>
      <c r="K9" s="23" t="s">
        <v>165</v>
      </c>
      <c r="L9" s="28" t="str">
        <f aca="false">IF(COUNTIF('Planning de la journée'!$I$5:$I$8,"Oui")=0,"",IF(AND(OR(AND(ISNUMBER(SEARCH("CFA",$F9)),'Planning de la journée'!$I$8="Oui"),AND(ISNUMBER(SEARCH("AF",$F9)),'Planning de la journée'!$I$5="Oui"),AND(ISNUMBER(SEARCH("BC",$F9)),'Planning de la journée'!$I$6="Oui"),AND(ISNUMBER(SEARCH("VAE",$F9)),'Planning de la journée'!$I$7="Oui")),IFERROR(INDEX('Planning de la journée'!$I$9:$I$12,MATCH($G9,'Planning de la journée'!$G$9:$G$12,0)),"")&lt;&gt;"Non"),"Oui","Non"))</f>
        <v/>
      </c>
      <c r="M9" s="25"/>
      <c r="N9" s="25"/>
      <c r="O9" s="24"/>
      <c r="P9" s="28" t="str">
        <f aca="false">IF($L9="Non","Hors périmètre",IF($L9&lt;&gt;"Oui","",IF(O9="","",IF(O9="Respecté","Conforme",IF(O9="Sans objet","Sans objet",IF(OR(O9="Non respecté",D9="Majeure seulement"),"NC majeure","NC mineure"))))))</f>
        <v/>
      </c>
      <c r="Q9" s="25"/>
      <c r="R9" s="28" t="str">
        <f aca="false">IF(OR(P9="NC majeure",P9="NC mineure"),IF(COUNTIF('Rapport d’écarts'!$B$7:$B$36,B9)&gt;0,"Inscrit","Non inscrit"),"")</f>
        <v/>
      </c>
      <c r="S9" s="28" t="str">
        <f aca="false">IF(P9="NC majeure",COUNTIF(P$7:P9,"NC majeure"),"")</f>
        <v/>
      </c>
    </row>
    <row r="10" customFormat="false" ht="39.75" hidden="false" customHeight="true" outlineLevel="0" collapsed="false">
      <c r="A10" s="29" t="n">
        <v>2</v>
      </c>
      <c r="B10" s="29" t="n">
        <v>4</v>
      </c>
      <c r="C10" s="30" t="s">
        <v>166</v>
      </c>
      <c r="D10" s="29" t="s">
        <v>167</v>
      </c>
      <c r="E10" s="29"/>
      <c r="F10" s="29" t="s">
        <v>151</v>
      </c>
      <c r="G10" s="31"/>
      <c r="H10" s="31" t="s">
        <v>168</v>
      </c>
      <c r="I10" s="31" t="s">
        <v>169</v>
      </c>
      <c r="J10" s="31" t="s">
        <v>170</v>
      </c>
      <c r="K10" s="31" t="s">
        <v>171</v>
      </c>
      <c r="L10" s="32" t="str">
        <f aca="false">IF(COUNTIF('Planning de la journée'!$I$5:$I$8,"Oui")=0,"",IF(AND(OR(AND(ISNUMBER(SEARCH("CFA",$F10)),'Planning de la journée'!$I$8="Oui"),AND(ISNUMBER(SEARCH("AF",$F10)),'Planning de la journée'!$I$5="Oui"),AND(ISNUMBER(SEARCH("BC",$F10)),'Planning de la journée'!$I$6="Oui"),AND(ISNUMBER(SEARCH("VAE",$F10)),'Planning de la journée'!$I$7="Oui")),IFERROR(INDEX('Planning de la journée'!$I$9:$I$12,MATCH($G10,'Planning de la journée'!$G$9:$G$12,0)),"")&lt;&gt;"Non"),"Oui","Non"))</f>
        <v/>
      </c>
      <c r="M10" s="33"/>
      <c r="N10" s="33"/>
      <c r="O10" s="34"/>
      <c r="P10" s="32" t="str">
        <f aca="false">IF($L10="Non","Hors périmètre",IF($L10&lt;&gt;"Oui","",IF(O10="","",IF(O10="Respecté","Conforme",IF(O10="Sans objet","Sans objet",IF(OR(O10="Non respecté",D10="Majeure seulement"),"NC majeure","NC mineure"))))))</f>
        <v/>
      </c>
      <c r="Q10" s="33"/>
      <c r="R10" s="32" t="str">
        <f aca="false">IF(OR(P10="NC majeure",P10="NC mineure"),IF(COUNTIF('Rapport d’écarts'!$B$7:$B$36,B10)&gt;0,"Inscrit","Non inscrit"),"")</f>
        <v/>
      </c>
      <c r="S10" s="28" t="str">
        <f aca="false">IF(P10="NC majeure",COUNTIF(P$7:P10,"NC majeure"),"")</f>
        <v/>
      </c>
    </row>
    <row r="11" customFormat="false" ht="39.75" hidden="false" customHeight="true" outlineLevel="0" collapsed="false">
      <c r="A11" s="19" t="n">
        <v>2</v>
      </c>
      <c r="B11" s="19" t="n">
        <v>5</v>
      </c>
      <c r="C11" s="22" t="s">
        <v>172</v>
      </c>
      <c r="D11" s="19" t="s">
        <v>167</v>
      </c>
      <c r="E11" s="19"/>
      <c r="F11" s="19" t="s">
        <v>151</v>
      </c>
      <c r="G11" s="23"/>
      <c r="H11" s="23" t="s">
        <v>173</v>
      </c>
      <c r="I11" s="23" t="s">
        <v>174</v>
      </c>
      <c r="J11" s="23" t="s">
        <v>91</v>
      </c>
      <c r="K11" s="23" t="s">
        <v>171</v>
      </c>
      <c r="L11" s="28" t="str">
        <f aca="false">IF(COUNTIF('Planning de la journée'!$I$5:$I$8,"Oui")=0,"",IF(AND(OR(AND(ISNUMBER(SEARCH("CFA",$F11)),'Planning de la journée'!$I$8="Oui"),AND(ISNUMBER(SEARCH("AF",$F11)),'Planning de la journée'!$I$5="Oui"),AND(ISNUMBER(SEARCH("BC",$F11)),'Planning de la journée'!$I$6="Oui"),AND(ISNUMBER(SEARCH("VAE",$F11)),'Planning de la journée'!$I$7="Oui")),IFERROR(INDEX('Planning de la journée'!$I$9:$I$12,MATCH($G11,'Planning de la journée'!$G$9:$G$12,0)),"")&lt;&gt;"Non"),"Oui","Non"))</f>
        <v/>
      </c>
      <c r="M11" s="25"/>
      <c r="N11" s="25"/>
      <c r="O11" s="24"/>
      <c r="P11" s="28" t="str">
        <f aca="false">IF($L11="Non","Hors périmètre",IF($L11&lt;&gt;"Oui","",IF(O11="","",IF(O11="Respecté","Conforme",IF(O11="Sans objet","Sans objet",IF(OR(O11="Non respecté",D11="Majeure seulement"),"NC majeure","NC mineure"))))))</f>
        <v/>
      </c>
      <c r="Q11" s="25"/>
      <c r="R11" s="28" t="str">
        <f aca="false">IF(OR(P11="NC majeure",P11="NC mineure"),IF(COUNTIF('Rapport d’écarts'!$B$7:$B$36,B11)&gt;0,"Inscrit","Non inscrit"),"")</f>
        <v/>
      </c>
      <c r="S11" s="28" t="str">
        <f aca="false">IF(P11="NC majeure",COUNTIF(P$7:P11,"NC majeure"),"")</f>
        <v/>
      </c>
    </row>
    <row r="12" customFormat="false" ht="39.75" hidden="false" customHeight="true" outlineLevel="0" collapsed="false">
      <c r="A12" s="19" t="n">
        <v>2</v>
      </c>
      <c r="B12" s="19" t="n">
        <v>6</v>
      </c>
      <c r="C12" s="22" t="s">
        <v>175</v>
      </c>
      <c r="D12" s="19" t="s">
        <v>167</v>
      </c>
      <c r="E12" s="19"/>
      <c r="F12" s="19" t="s">
        <v>151</v>
      </c>
      <c r="G12" s="23"/>
      <c r="H12" s="23" t="s">
        <v>176</v>
      </c>
      <c r="I12" s="23" t="s">
        <v>177</v>
      </c>
      <c r="J12" s="23" t="s">
        <v>91</v>
      </c>
      <c r="K12" s="23" t="s">
        <v>171</v>
      </c>
      <c r="L12" s="28" t="str">
        <f aca="false">IF(COUNTIF('Planning de la journée'!$I$5:$I$8,"Oui")=0,"",IF(AND(OR(AND(ISNUMBER(SEARCH("CFA",$F12)),'Planning de la journée'!$I$8="Oui"),AND(ISNUMBER(SEARCH("AF",$F12)),'Planning de la journée'!$I$5="Oui"),AND(ISNUMBER(SEARCH("BC",$F12)),'Planning de la journée'!$I$6="Oui"),AND(ISNUMBER(SEARCH("VAE",$F12)),'Planning de la journée'!$I$7="Oui")),IFERROR(INDEX('Planning de la journée'!$I$9:$I$12,MATCH($G12,'Planning de la journée'!$G$9:$G$12,0)),"")&lt;&gt;"Non"),"Oui","Non"))</f>
        <v/>
      </c>
      <c r="M12" s="25"/>
      <c r="N12" s="25"/>
      <c r="O12" s="24"/>
      <c r="P12" s="28" t="str">
        <f aca="false">IF($L12="Non","Hors périmètre",IF($L12&lt;&gt;"Oui","",IF(O12="","",IF(O12="Respecté","Conforme",IF(O12="Sans objet","Sans objet",IF(OR(O12="Non respecté",D12="Majeure seulement"),"NC majeure","NC mineure"))))))</f>
        <v/>
      </c>
      <c r="Q12" s="25"/>
      <c r="R12" s="28" t="str">
        <f aca="false">IF(OR(P12="NC majeure",P12="NC mineure"),IF(COUNTIF('Rapport d’écarts'!$B$7:$B$36,B12)&gt;0,"Inscrit","Non inscrit"),"")</f>
        <v/>
      </c>
      <c r="S12" s="28" t="str">
        <f aca="false">IF(P12="NC majeure",COUNTIF(P$7:P12,"NC majeure"),"")</f>
        <v/>
      </c>
    </row>
    <row r="13" customFormat="false" ht="39.75" hidden="false" customHeight="true" outlineLevel="0" collapsed="false">
      <c r="A13" s="19" t="n">
        <v>2</v>
      </c>
      <c r="B13" s="19" t="n">
        <v>7</v>
      </c>
      <c r="C13" s="22" t="s">
        <v>178</v>
      </c>
      <c r="D13" s="19" t="s">
        <v>167</v>
      </c>
      <c r="E13" s="19"/>
      <c r="F13" s="19" t="s">
        <v>179</v>
      </c>
      <c r="G13" s="23" t="s">
        <v>46</v>
      </c>
      <c r="H13" s="23" t="s">
        <v>180</v>
      </c>
      <c r="I13" s="23" t="s">
        <v>181</v>
      </c>
      <c r="J13" s="23" t="s">
        <v>182</v>
      </c>
      <c r="K13" s="23" t="s">
        <v>171</v>
      </c>
      <c r="L13" s="28" t="str">
        <f aca="false">IF(COUNTIF('Planning de la journée'!$I$5:$I$8,"Oui")=0,"",IF(AND(OR(AND(ISNUMBER(SEARCH("CFA",$F13)),'Planning de la journée'!$I$8="Oui"),AND(ISNUMBER(SEARCH("AF",$F13)),'Planning de la journée'!$I$5="Oui"),AND(ISNUMBER(SEARCH("BC",$F13)),'Planning de la journée'!$I$6="Oui"),AND(ISNUMBER(SEARCH("VAE",$F13)),'Planning de la journée'!$I$7="Oui")),IFERROR(INDEX('Planning de la journée'!$I$9:$I$12,MATCH($G13,'Planning de la journée'!$G$9:$G$12,0)),"")&lt;&gt;"Non"),"Oui","Non"))</f>
        <v/>
      </c>
      <c r="M13" s="25"/>
      <c r="N13" s="25"/>
      <c r="O13" s="24"/>
      <c r="P13" s="28" t="str">
        <f aca="false">IF($L13="Non","Hors périmètre",IF($L13&lt;&gt;"Oui","",IF(O13="","",IF(O13="Respecté","Conforme",IF(O13="Sans objet","Sans objet",IF(OR(O13="Non respecté",D13="Majeure seulement"),"NC majeure","NC mineure"))))))</f>
        <v/>
      </c>
      <c r="Q13" s="25"/>
      <c r="R13" s="28" t="str">
        <f aca="false">IF(OR(P13="NC majeure",P13="NC mineure"),IF(COUNTIF('Rapport d’écarts'!$B$7:$B$36,B13)&gt;0,"Inscrit","Non inscrit"),"")</f>
        <v/>
      </c>
      <c r="S13" s="28" t="str">
        <f aca="false">IF(P13="NC majeure",COUNTIF(P$7:P13,"NC majeure"),"")</f>
        <v/>
      </c>
    </row>
    <row r="14" customFormat="false" ht="39.75" hidden="false" customHeight="true" outlineLevel="0" collapsed="false">
      <c r="A14" s="19" t="n">
        <v>2</v>
      </c>
      <c r="B14" s="19" t="n">
        <v>8</v>
      </c>
      <c r="C14" s="22" t="s">
        <v>183</v>
      </c>
      <c r="D14" s="19" t="s">
        <v>150</v>
      </c>
      <c r="E14" s="19"/>
      <c r="F14" s="19" t="s">
        <v>151</v>
      </c>
      <c r="G14" s="23"/>
      <c r="H14" s="23" t="s">
        <v>184</v>
      </c>
      <c r="I14" s="23" t="s">
        <v>185</v>
      </c>
      <c r="J14" s="23" t="s">
        <v>186</v>
      </c>
      <c r="K14" s="23" t="s">
        <v>187</v>
      </c>
      <c r="L14" s="28" t="str">
        <f aca="false">IF(COUNTIF('Planning de la journée'!$I$5:$I$8,"Oui")=0,"",IF(AND(OR(AND(ISNUMBER(SEARCH("CFA",$F14)),'Planning de la journée'!$I$8="Oui"),AND(ISNUMBER(SEARCH("AF",$F14)),'Planning de la journée'!$I$5="Oui"),AND(ISNUMBER(SEARCH("BC",$F14)),'Planning de la journée'!$I$6="Oui"),AND(ISNUMBER(SEARCH("VAE",$F14)),'Planning de la journée'!$I$7="Oui")),IFERROR(INDEX('Planning de la journée'!$I$9:$I$12,MATCH($G14,'Planning de la journée'!$G$9:$G$12,0)),"")&lt;&gt;"Non"),"Oui","Non"))</f>
        <v/>
      </c>
      <c r="M14" s="25"/>
      <c r="N14" s="25"/>
      <c r="O14" s="24"/>
      <c r="P14" s="28" t="str">
        <f aca="false">IF($L14="Non","Hors périmètre",IF($L14&lt;&gt;"Oui","",IF(O14="","",IF(O14="Respecté","Conforme",IF(O14="Sans objet","Sans objet",IF(OR(O14="Non respecté",D14="Majeure seulement"),"NC majeure","NC mineure"))))))</f>
        <v/>
      </c>
      <c r="Q14" s="25"/>
      <c r="R14" s="28" t="str">
        <f aca="false">IF(OR(P14="NC majeure",P14="NC mineure"),IF(COUNTIF('Rapport d’écarts'!$B$7:$B$36,B14)&gt;0,"Inscrit","Non inscrit"),"")</f>
        <v/>
      </c>
      <c r="S14" s="28" t="str">
        <f aca="false">IF(P14="NC majeure",COUNTIF(P$7:P14,"NC majeure"),"")</f>
        <v/>
      </c>
    </row>
    <row r="15" customFormat="false" ht="39.75" hidden="false" customHeight="true" outlineLevel="0" collapsed="false">
      <c r="A15" s="29" t="n">
        <v>3</v>
      </c>
      <c r="B15" s="29" t="n">
        <v>9</v>
      </c>
      <c r="C15" s="30" t="s">
        <v>188</v>
      </c>
      <c r="D15" s="29" t="s">
        <v>150</v>
      </c>
      <c r="E15" s="29"/>
      <c r="F15" s="29" t="s">
        <v>151</v>
      </c>
      <c r="G15" s="31"/>
      <c r="H15" s="31" t="s">
        <v>189</v>
      </c>
      <c r="I15" s="31" t="s">
        <v>190</v>
      </c>
      <c r="J15" s="31" t="s">
        <v>191</v>
      </c>
      <c r="K15" s="31" t="s">
        <v>192</v>
      </c>
      <c r="L15" s="32" t="str">
        <f aca="false">IF(COUNTIF('Planning de la journée'!$I$5:$I$8,"Oui")=0,"",IF(AND(OR(AND(ISNUMBER(SEARCH("CFA",$F15)),'Planning de la journée'!$I$8="Oui"),AND(ISNUMBER(SEARCH("AF",$F15)),'Planning de la journée'!$I$5="Oui"),AND(ISNUMBER(SEARCH("BC",$F15)),'Planning de la journée'!$I$6="Oui"),AND(ISNUMBER(SEARCH("VAE",$F15)),'Planning de la journée'!$I$7="Oui")),IFERROR(INDEX('Planning de la journée'!$I$9:$I$12,MATCH($G15,'Planning de la journée'!$G$9:$G$12,0)),"")&lt;&gt;"Non"),"Oui","Non"))</f>
        <v/>
      </c>
      <c r="M15" s="33"/>
      <c r="N15" s="33"/>
      <c r="O15" s="34"/>
      <c r="P15" s="32" t="str">
        <f aca="false">IF($L15="Non","Hors périmètre",IF($L15&lt;&gt;"Oui","",IF(O15="","",IF(O15="Respecté","Conforme",IF(O15="Sans objet","Sans objet",IF(OR(O15="Non respecté",D15="Majeure seulement"),"NC majeure","NC mineure"))))))</f>
        <v/>
      </c>
      <c r="Q15" s="33"/>
      <c r="R15" s="32" t="str">
        <f aca="false">IF(OR(P15="NC majeure",P15="NC mineure"),IF(COUNTIF('Rapport d’écarts'!$B$7:$B$36,B15)&gt;0,"Inscrit","Non inscrit"),"")</f>
        <v/>
      </c>
      <c r="S15" s="28" t="str">
        <f aca="false">IF(P15="NC majeure",COUNTIF(P$7:P15,"NC majeure"),"")</f>
        <v/>
      </c>
    </row>
    <row r="16" customFormat="false" ht="39.75" hidden="false" customHeight="true" outlineLevel="0" collapsed="false">
      <c r="A16" s="19" t="n">
        <v>3</v>
      </c>
      <c r="B16" s="19" t="n">
        <v>10</v>
      </c>
      <c r="C16" s="22" t="s">
        <v>193</v>
      </c>
      <c r="D16" s="19" t="s">
        <v>167</v>
      </c>
      <c r="E16" s="19"/>
      <c r="F16" s="19" t="s">
        <v>151</v>
      </c>
      <c r="G16" s="23"/>
      <c r="H16" s="23" t="s">
        <v>194</v>
      </c>
      <c r="I16" s="23" t="s">
        <v>195</v>
      </c>
      <c r="J16" s="23" t="s">
        <v>196</v>
      </c>
      <c r="K16" s="23" t="s">
        <v>171</v>
      </c>
      <c r="L16" s="28" t="str">
        <f aca="false">IF(COUNTIF('Planning de la journée'!$I$5:$I$8,"Oui")=0,"",IF(AND(OR(AND(ISNUMBER(SEARCH("CFA",$F16)),'Planning de la journée'!$I$8="Oui"),AND(ISNUMBER(SEARCH("AF",$F16)),'Planning de la journée'!$I$5="Oui"),AND(ISNUMBER(SEARCH("BC",$F16)),'Planning de la journée'!$I$6="Oui"),AND(ISNUMBER(SEARCH("VAE",$F16)),'Planning de la journée'!$I$7="Oui")),IFERROR(INDEX('Planning de la journée'!$I$9:$I$12,MATCH($G16,'Planning de la journée'!$G$9:$G$12,0)),"")&lt;&gt;"Non"),"Oui","Non"))</f>
        <v/>
      </c>
      <c r="M16" s="25"/>
      <c r="N16" s="25"/>
      <c r="O16" s="24"/>
      <c r="P16" s="28" t="str">
        <f aca="false">IF($L16="Non","Hors périmètre",IF($L16&lt;&gt;"Oui","",IF(O16="","",IF(O16="Respecté","Conforme",IF(O16="Sans objet","Sans objet",IF(OR(O16="Non respecté",D16="Majeure seulement"),"NC majeure","NC mineure"))))))</f>
        <v/>
      </c>
      <c r="Q16" s="25"/>
      <c r="R16" s="28" t="str">
        <f aca="false">IF(OR(P16="NC majeure",P16="NC mineure"),IF(COUNTIF('Rapport d’écarts'!$B$7:$B$36,B16)&gt;0,"Inscrit","Non inscrit"),"")</f>
        <v/>
      </c>
      <c r="S16" s="28" t="str">
        <f aca="false">IF(P16="NC majeure",COUNTIF(P$7:P16,"NC majeure"),"")</f>
        <v/>
      </c>
    </row>
    <row r="17" customFormat="false" ht="39.75" hidden="false" customHeight="true" outlineLevel="0" collapsed="false">
      <c r="A17" s="19" t="n">
        <v>3</v>
      </c>
      <c r="B17" s="19" t="n">
        <v>11</v>
      </c>
      <c r="C17" s="22" t="s">
        <v>197</v>
      </c>
      <c r="D17" s="19" t="s">
        <v>167</v>
      </c>
      <c r="E17" s="19" t="s">
        <v>157</v>
      </c>
      <c r="F17" s="19" t="s">
        <v>151</v>
      </c>
      <c r="G17" s="23"/>
      <c r="H17" s="23" t="s">
        <v>198</v>
      </c>
      <c r="I17" s="23" t="s">
        <v>199</v>
      </c>
      <c r="J17" s="23" t="s">
        <v>200</v>
      </c>
      <c r="K17" s="23" t="s">
        <v>171</v>
      </c>
      <c r="L17" s="28" t="str">
        <f aca="false">IF(COUNTIF('Planning de la journée'!$I$5:$I$8,"Oui")=0,"",IF(AND(OR(AND(ISNUMBER(SEARCH("CFA",$F17)),'Planning de la journée'!$I$8="Oui"),AND(ISNUMBER(SEARCH("AF",$F17)),'Planning de la journée'!$I$5="Oui"),AND(ISNUMBER(SEARCH("BC",$F17)),'Planning de la journée'!$I$6="Oui"),AND(ISNUMBER(SEARCH("VAE",$F17)),'Planning de la journée'!$I$7="Oui")),IFERROR(INDEX('Planning de la journée'!$I$9:$I$12,MATCH($G17,'Planning de la journée'!$G$9:$G$12,0)),"")&lt;&gt;"Non"),"Oui","Non"))</f>
        <v/>
      </c>
      <c r="M17" s="25"/>
      <c r="N17" s="25"/>
      <c r="O17" s="24"/>
      <c r="P17" s="28" t="str">
        <f aca="false">IF($L17="Non","Hors périmètre",IF($L17&lt;&gt;"Oui","",IF(O17="","",IF(O17="Respecté","Conforme",IF(O17="Sans objet","Sans objet",IF(OR(O17="Non respecté",D17="Majeure seulement"),"NC majeure","NC mineure"))))))</f>
        <v/>
      </c>
      <c r="Q17" s="25"/>
      <c r="R17" s="28" t="str">
        <f aca="false">IF(OR(P17="NC majeure",P17="NC mineure"),IF(COUNTIF('Rapport d’écarts'!$B$7:$B$36,B17)&gt;0,"Inscrit","Non inscrit"),"")</f>
        <v/>
      </c>
      <c r="S17" s="28" t="str">
        <f aca="false">IF(P17="NC majeure",COUNTIF(P$7:P17,"NC majeure"),"")</f>
        <v/>
      </c>
    </row>
    <row r="18" customFormat="false" ht="51" hidden="false" customHeight="true" outlineLevel="0" collapsed="false">
      <c r="A18" s="19" t="n">
        <v>3</v>
      </c>
      <c r="B18" s="19" t="n">
        <v>12</v>
      </c>
      <c r="C18" s="22" t="s">
        <v>201</v>
      </c>
      <c r="D18" s="19" t="s">
        <v>150</v>
      </c>
      <c r="E18" s="19"/>
      <c r="F18" s="19" t="s">
        <v>151</v>
      </c>
      <c r="G18" s="23"/>
      <c r="H18" s="23" t="s">
        <v>202</v>
      </c>
      <c r="I18" s="23" t="s">
        <v>203</v>
      </c>
      <c r="J18" s="23" t="s">
        <v>204</v>
      </c>
      <c r="K18" s="23" t="s">
        <v>205</v>
      </c>
      <c r="L18" s="28" t="str">
        <f aca="false">IF(COUNTIF('Planning de la journée'!$I$5:$I$8,"Oui")=0,"",IF(AND(OR(AND(ISNUMBER(SEARCH("CFA",$F18)),'Planning de la journée'!$I$8="Oui"),AND(ISNUMBER(SEARCH("AF",$F18)),'Planning de la journée'!$I$5="Oui"),AND(ISNUMBER(SEARCH("BC",$F18)),'Planning de la journée'!$I$6="Oui"),AND(ISNUMBER(SEARCH("VAE",$F18)),'Planning de la journée'!$I$7="Oui")),IFERROR(INDEX('Planning de la journée'!$I$9:$I$12,MATCH($G18,'Planning de la journée'!$G$9:$G$12,0)),"")&lt;&gt;"Non"),"Oui","Non"))</f>
        <v/>
      </c>
      <c r="M18" s="25"/>
      <c r="N18" s="25"/>
      <c r="O18" s="24"/>
      <c r="P18" s="28" t="str">
        <f aca="false">IF($L18="Non","Hors périmètre",IF($L18&lt;&gt;"Oui","",IF(O18="","",IF(O18="Respecté","Conforme",IF(O18="Sans objet","Sans objet",IF(OR(O18="Non respecté",D18="Majeure seulement"),"NC majeure","NC mineure"))))))</f>
        <v/>
      </c>
      <c r="Q18" s="25"/>
      <c r="R18" s="28" t="str">
        <f aca="false">IF(OR(P18="NC majeure",P18="NC mineure"),IF(COUNTIF('Rapport d’écarts'!$B$7:$B$36,B18)&gt;0,"Inscrit","Non inscrit"),"")</f>
        <v/>
      </c>
      <c r="S18" s="28" t="str">
        <f aca="false">IF(P18="NC majeure",COUNTIF(P$7:P18,"NC majeure"),"")</f>
        <v/>
      </c>
    </row>
    <row r="19" customFormat="false" ht="39.75" hidden="false" customHeight="true" outlineLevel="0" collapsed="false">
      <c r="A19" s="19" t="n">
        <v>3</v>
      </c>
      <c r="B19" s="19" t="n">
        <v>13</v>
      </c>
      <c r="C19" s="22" t="s">
        <v>206</v>
      </c>
      <c r="D19" s="19" t="s">
        <v>150</v>
      </c>
      <c r="E19" s="19" t="s">
        <v>157</v>
      </c>
      <c r="F19" s="19" t="s">
        <v>179</v>
      </c>
      <c r="G19" s="23" t="s">
        <v>48</v>
      </c>
      <c r="H19" s="23" t="s">
        <v>207</v>
      </c>
      <c r="I19" s="23" t="s">
        <v>208</v>
      </c>
      <c r="J19" s="23" t="s">
        <v>209</v>
      </c>
      <c r="K19" s="23" t="s">
        <v>210</v>
      </c>
      <c r="L19" s="28" t="str">
        <f aca="false">IF(COUNTIF('Planning de la journée'!$I$5:$I$8,"Oui")=0,"",IF(AND(OR(AND(ISNUMBER(SEARCH("CFA",$F19)),'Planning de la journée'!$I$8="Oui"),AND(ISNUMBER(SEARCH("AF",$F19)),'Planning de la journée'!$I$5="Oui"),AND(ISNUMBER(SEARCH("BC",$F19)),'Planning de la journée'!$I$6="Oui"),AND(ISNUMBER(SEARCH("VAE",$F19)),'Planning de la journée'!$I$7="Oui")),IFERROR(INDEX('Planning de la journée'!$I$9:$I$12,MATCH($G19,'Planning de la journée'!$G$9:$G$12,0)),"")&lt;&gt;"Non"),"Oui","Non"))</f>
        <v/>
      </c>
      <c r="M19" s="25"/>
      <c r="N19" s="25"/>
      <c r="O19" s="24"/>
      <c r="P19" s="28" t="str">
        <f aca="false">IF($L19="Non","Hors périmètre",IF($L19&lt;&gt;"Oui","",IF(O19="","",IF(O19="Respecté","Conforme",IF(O19="Sans objet","Sans objet",IF(OR(O19="Non respecté",D19="Majeure seulement"),"NC majeure","NC mineure"))))))</f>
        <v/>
      </c>
      <c r="Q19" s="25"/>
      <c r="R19" s="28" t="str">
        <f aca="false">IF(OR(P19="NC majeure",P19="NC mineure"),IF(COUNTIF('Rapport d’écarts'!$B$7:$B$36,B19)&gt;0,"Inscrit","Non inscrit"),"")</f>
        <v/>
      </c>
      <c r="S19" s="28" t="str">
        <f aca="false">IF(P19="NC majeure",COUNTIF(P$7:P19,"NC majeure"),"")</f>
        <v/>
      </c>
    </row>
    <row r="20" customFormat="false" ht="51" hidden="false" customHeight="true" outlineLevel="0" collapsed="false">
      <c r="A20" s="19" t="n">
        <v>3</v>
      </c>
      <c r="B20" s="19" t="n">
        <v>14</v>
      </c>
      <c r="C20" s="22" t="s">
        <v>211</v>
      </c>
      <c r="D20" s="19" t="s">
        <v>167</v>
      </c>
      <c r="E20" s="19" t="s">
        <v>157</v>
      </c>
      <c r="F20" s="19" t="s">
        <v>212</v>
      </c>
      <c r="G20" s="23"/>
      <c r="H20" s="23" t="s">
        <v>213</v>
      </c>
      <c r="I20" s="23" t="s">
        <v>214</v>
      </c>
      <c r="J20" s="23" t="s">
        <v>215</v>
      </c>
      <c r="K20" s="23" t="s">
        <v>171</v>
      </c>
      <c r="L20" s="28" t="str">
        <f aca="false">IF(COUNTIF('Planning de la journée'!$I$5:$I$8,"Oui")=0,"",IF(AND(OR(AND(ISNUMBER(SEARCH("CFA",$F20)),'Planning de la journée'!$I$8="Oui"),AND(ISNUMBER(SEARCH("AF",$F20)),'Planning de la journée'!$I$5="Oui"),AND(ISNUMBER(SEARCH("BC",$F20)),'Planning de la journée'!$I$6="Oui"),AND(ISNUMBER(SEARCH("VAE",$F20)),'Planning de la journée'!$I$7="Oui")),IFERROR(INDEX('Planning de la journée'!$I$9:$I$12,MATCH($G20,'Planning de la journée'!$G$9:$G$12,0)),"")&lt;&gt;"Non"),"Oui","Non"))</f>
        <v/>
      </c>
      <c r="M20" s="25"/>
      <c r="N20" s="25"/>
      <c r="O20" s="24"/>
      <c r="P20" s="28" t="str">
        <f aca="false">IF($L20="Non","Hors périmètre",IF($L20&lt;&gt;"Oui","",IF(O20="","",IF(O20="Respecté","Conforme",IF(O20="Sans objet","Sans objet",IF(OR(O20="Non respecté",D20="Majeure seulement"),"NC majeure","NC mineure"))))))</f>
        <v/>
      </c>
      <c r="Q20" s="25"/>
      <c r="R20" s="28" t="str">
        <f aca="false">IF(OR(P20="NC majeure",P20="NC mineure"),IF(COUNTIF('Rapport d’écarts'!$B$7:$B$36,B20)&gt;0,"Inscrit","Non inscrit"),"")</f>
        <v/>
      </c>
      <c r="S20" s="28" t="str">
        <f aca="false">IF(P20="NC majeure",COUNTIF(P$7:P20,"NC majeure"),"")</f>
        <v/>
      </c>
    </row>
    <row r="21" customFormat="false" ht="39.75" hidden="false" customHeight="true" outlineLevel="0" collapsed="false">
      <c r="A21" s="19" t="n">
        <v>3</v>
      </c>
      <c r="B21" s="19" t="n">
        <v>15</v>
      </c>
      <c r="C21" s="22" t="s">
        <v>216</v>
      </c>
      <c r="D21" s="19" t="s">
        <v>167</v>
      </c>
      <c r="E21" s="19"/>
      <c r="F21" s="19" t="s">
        <v>212</v>
      </c>
      <c r="G21" s="23"/>
      <c r="H21" s="23" t="s">
        <v>217</v>
      </c>
      <c r="I21" s="23" t="s">
        <v>218</v>
      </c>
      <c r="J21" s="23" t="s">
        <v>219</v>
      </c>
      <c r="K21" s="23" t="s">
        <v>171</v>
      </c>
      <c r="L21" s="28" t="str">
        <f aca="false">IF(COUNTIF('Planning de la journée'!$I$5:$I$8,"Oui")=0,"",IF(AND(OR(AND(ISNUMBER(SEARCH("CFA",$F21)),'Planning de la journée'!$I$8="Oui"),AND(ISNUMBER(SEARCH("AF",$F21)),'Planning de la journée'!$I$5="Oui"),AND(ISNUMBER(SEARCH("BC",$F21)),'Planning de la journée'!$I$6="Oui"),AND(ISNUMBER(SEARCH("VAE",$F21)),'Planning de la journée'!$I$7="Oui")),IFERROR(INDEX('Planning de la journée'!$I$9:$I$12,MATCH($G21,'Planning de la journée'!$G$9:$G$12,0)),"")&lt;&gt;"Non"),"Oui","Non"))</f>
        <v/>
      </c>
      <c r="M21" s="25"/>
      <c r="N21" s="25"/>
      <c r="O21" s="24"/>
      <c r="P21" s="28" t="str">
        <f aca="false">IF($L21="Non","Hors périmètre",IF($L21&lt;&gt;"Oui","",IF(O21="","",IF(O21="Respecté","Conforme",IF(O21="Sans objet","Sans objet",IF(OR(O21="Non respecté",D21="Majeure seulement"),"NC majeure","NC mineure"))))))</f>
        <v/>
      </c>
      <c r="Q21" s="25"/>
      <c r="R21" s="28" t="str">
        <f aca="false">IF(OR(P21="NC majeure",P21="NC mineure"),IF(COUNTIF('Rapport d’écarts'!$B$7:$B$36,B21)&gt;0,"Inscrit","Non inscrit"),"")</f>
        <v/>
      </c>
      <c r="S21" s="28" t="str">
        <f aca="false">IF(P21="NC majeure",COUNTIF(P$7:P21,"NC majeure"),"")</f>
        <v/>
      </c>
    </row>
    <row r="22" customFormat="false" ht="39.75" hidden="false" customHeight="true" outlineLevel="0" collapsed="false">
      <c r="A22" s="19" t="n">
        <v>3</v>
      </c>
      <c r="B22" s="19" t="n">
        <v>16</v>
      </c>
      <c r="C22" s="22" t="s">
        <v>220</v>
      </c>
      <c r="D22" s="19" t="s">
        <v>167</v>
      </c>
      <c r="E22" s="19"/>
      <c r="F22" s="19" t="s">
        <v>162</v>
      </c>
      <c r="G22" s="23" t="s">
        <v>46</v>
      </c>
      <c r="H22" s="23" t="s">
        <v>221</v>
      </c>
      <c r="I22" s="23" t="s">
        <v>222</v>
      </c>
      <c r="J22" s="23" t="s">
        <v>223</v>
      </c>
      <c r="K22" s="23" t="s">
        <v>171</v>
      </c>
      <c r="L22" s="28" t="str">
        <f aca="false">IF(COUNTIF('Planning de la journée'!$I$5:$I$8,"Oui")=0,"",IF(AND(OR(AND(ISNUMBER(SEARCH("CFA",$F22)),'Planning de la journée'!$I$8="Oui"),AND(ISNUMBER(SEARCH("AF",$F22)),'Planning de la journée'!$I$5="Oui"),AND(ISNUMBER(SEARCH("BC",$F22)),'Planning de la journée'!$I$6="Oui"),AND(ISNUMBER(SEARCH("VAE",$F22)),'Planning de la journée'!$I$7="Oui")),IFERROR(INDEX('Planning de la journée'!$I$9:$I$12,MATCH($G22,'Planning de la journée'!$G$9:$G$12,0)),"")&lt;&gt;"Non"),"Oui","Non"))</f>
        <v/>
      </c>
      <c r="M22" s="25"/>
      <c r="N22" s="25"/>
      <c r="O22" s="24"/>
      <c r="P22" s="28" t="str">
        <f aca="false">IF($L22="Non","Hors périmètre",IF($L22&lt;&gt;"Oui","",IF(O22="","",IF(O22="Respecté","Conforme",IF(O22="Sans objet","Sans objet",IF(OR(O22="Non respecté",D22="Majeure seulement"),"NC majeure","NC mineure"))))))</f>
        <v/>
      </c>
      <c r="Q22" s="25"/>
      <c r="R22" s="28" t="str">
        <f aca="false">IF(OR(P22="NC majeure",P22="NC mineure"),IF(COUNTIF('Rapport d’écarts'!$B$7:$B$36,B22)&gt;0,"Inscrit","Non inscrit"),"")</f>
        <v/>
      </c>
      <c r="S22" s="28" t="str">
        <f aca="false">IF(P22="NC majeure",COUNTIF(P$7:P22,"NC majeure"),"")</f>
        <v/>
      </c>
    </row>
    <row r="23" customFormat="false" ht="39.75" hidden="false" customHeight="true" outlineLevel="0" collapsed="false">
      <c r="A23" s="29" t="n">
        <v>4</v>
      </c>
      <c r="B23" s="29" t="n">
        <v>17</v>
      </c>
      <c r="C23" s="30" t="s">
        <v>224</v>
      </c>
      <c r="D23" s="29" t="s">
        <v>150</v>
      </c>
      <c r="E23" s="29"/>
      <c r="F23" s="29" t="s">
        <v>151</v>
      </c>
      <c r="G23" s="31"/>
      <c r="H23" s="31" t="s">
        <v>225</v>
      </c>
      <c r="I23" s="31" t="s">
        <v>226</v>
      </c>
      <c r="J23" s="31" t="s">
        <v>227</v>
      </c>
      <c r="K23" s="31" t="s">
        <v>228</v>
      </c>
      <c r="L23" s="32" t="str">
        <f aca="false">IF(COUNTIF('Planning de la journée'!$I$5:$I$8,"Oui")=0,"",IF(AND(OR(AND(ISNUMBER(SEARCH("CFA",$F23)),'Planning de la journée'!$I$8="Oui"),AND(ISNUMBER(SEARCH("AF",$F23)),'Planning de la journée'!$I$5="Oui"),AND(ISNUMBER(SEARCH("BC",$F23)),'Planning de la journée'!$I$6="Oui"),AND(ISNUMBER(SEARCH("VAE",$F23)),'Planning de la journée'!$I$7="Oui")),IFERROR(INDEX('Planning de la journée'!$I$9:$I$12,MATCH($G23,'Planning de la journée'!$G$9:$G$12,0)),"")&lt;&gt;"Non"),"Oui","Non"))</f>
        <v/>
      </c>
      <c r="M23" s="33"/>
      <c r="N23" s="33"/>
      <c r="O23" s="34"/>
      <c r="P23" s="32" t="str">
        <f aca="false">IF($L23="Non","Hors périmètre",IF($L23&lt;&gt;"Oui","",IF(O23="","",IF(O23="Respecté","Conforme",IF(O23="Sans objet","Sans objet",IF(OR(O23="Non respecté",D23="Majeure seulement"),"NC majeure","NC mineure"))))))</f>
        <v/>
      </c>
      <c r="Q23" s="33"/>
      <c r="R23" s="32" t="str">
        <f aca="false">IF(OR(P23="NC majeure",P23="NC mineure"),IF(COUNTIF('Rapport d’écarts'!$B$7:$B$36,B23)&gt;0,"Inscrit","Non inscrit"),"")</f>
        <v/>
      </c>
      <c r="S23" s="28" t="str">
        <f aca="false">IF(P23="NC majeure",COUNTIF(P$7:P23,"NC majeure"),"")</f>
        <v/>
      </c>
    </row>
    <row r="24" customFormat="false" ht="39.75" hidden="false" customHeight="true" outlineLevel="0" collapsed="false">
      <c r="A24" s="19" t="n">
        <v>4</v>
      </c>
      <c r="B24" s="19" t="n">
        <v>18</v>
      </c>
      <c r="C24" s="22" t="s">
        <v>229</v>
      </c>
      <c r="D24" s="19" t="s">
        <v>150</v>
      </c>
      <c r="E24" s="19"/>
      <c r="F24" s="19" t="s">
        <v>151</v>
      </c>
      <c r="G24" s="23"/>
      <c r="H24" s="23" t="s">
        <v>230</v>
      </c>
      <c r="I24" s="23" t="s">
        <v>231</v>
      </c>
      <c r="J24" s="23" t="s">
        <v>232</v>
      </c>
      <c r="K24" s="23" t="s">
        <v>233</v>
      </c>
      <c r="L24" s="28" t="str">
        <f aca="false">IF(COUNTIF('Planning de la journée'!$I$5:$I$8,"Oui")=0,"",IF(AND(OR(AND(ISNUMBER(SEARCH("CFA",$F24)),'Planning de la journée'!$I$8="Oui"),AND(ISNUMBER(SEARCH("AF",$F24)),'Planning de la journée'!$I$5="Oui"),AND(ISNUMBER(SEARCH("BC",$F24)),'Planning de la journée'!$I$6="Oui"),AND(ISNUMBER(SEARCH("VAE",$F24)),'Planning de la journée'!$I$7="Oui")),IFERROR(INDEX('Planning de la journée'!$I$9:$I$12,MATCH($G24,'Planning de la journée'!$G$9:$G$12,0)),"")&lt;&gt;"Non"),"Oui","Non"))</f>
        <v/>
      </c>
      <c r="M24" s="25"/>
      <c r="N24" s="25"/>
      <c r="O24" s="24"/>
      <c r="P24" s="28" t="str">
        <f aca="false">IF($L24="Non","Hors périmètre",IF($L24&lt;&gt;"Oui","",IF(O24="","",IF(O24="Respecté","Conforme",IF(O24="Sans objet","Sans objet",IF(OR(O24="Non respecté",D24="Majeure seulement"),"NC majeure","NC mineure"))))))</f>
        <v/>
      </c>
      <c r="Q24" s="25"/>
      <c r="R24" s="28" t="str">
        <f aca="false">IF(OR(P24="NC majeure",P24="NC mineure"),IF(COUNTIF('Rapport d’écarts'!$B$7:$B$36,B24)&gt;0,"Inscrit","Non inscrit"),"")</f>
        <v/>
      </c>
      <c r="S24" s="28" t="str">
        <f aca="false">IF(P24="NC majeure",COUNTIF(P$7:P24,"NC majeure"),"")</f>
        <v/>
      </c>
    </row>
    <row r="25" customFormat="false" ht="51" hidden="false" customHeight="true" outlineLevel="0" collapsed="false">
      <c r="A25" s="19" t="n">
        <v>4</v>
      </c>
      <c r="B25" s="19" t="n">
        <v>19</v>
      </c>
      <c r="C25" s="22" t="s">
        <v>234</v>
      </c>
      <c r="D25" s="19" t="s">
        <v>150</v>
      </c>
      <c r="E25" s="19" t="s">
        <v>157</v>
      </c>
      <c r="F25" s="19" t="s">
        <v>151</v>
      </c>
      <c r="G25" s="23"/>
      <c r="H25" s="23" t="s">
        <v>235</v>
      </c>
      <c r="I25" s="23" t="s">
        <v>236</v>
      </c>
      <c r="J25" s="23" t="s">
        <v>237</v>
      </c>
      <c r="K25" s="23" t="s">
        <v>238</v>
      </c>
      <c r="L25" s="28" t="str">
        <f aca="false">IF(COUNTIF('Planning de la journée'!$I$5:$I$8,"Oui")=0,"",IF(AND(OR(AND(ISNUMBER(SEARCH("CFA",$F25)),'Planning de la journée'!$I$8="Oui"),AND(ISNUMBER(SEARCH("AF",$F25)),'Planning de la journée'!$I$5="Oui"),AND(ISNUMBER(SEARCH("BC",$F25)),'Planning de la journée'!$I$6="Oui"),AND(ISNUMBER(SEARCH("VAE",$F25)),'Planning de la journée'!$I$7="Oui")),IFERROR(INDEX('Planning de la journée'!$I$9:$I$12,MATCH($G25,'Planning de la journée'!$G$9:$G$12,0)),"")&lt;&gt;"Non"),"Oui","Non"))</f>
        <v/>
      </c>
      <c r="M25" s="25"/>
      <c r="N25" s="25"/>
      <c r="O25" s="24"/>
      <c r="P25" s="28" t="str">
        <f aca="false">IF($L25="Non","Hors périmètre",IF($L25&lt;&gt;"Oui","",IF(O25="","",IF(O25="Respecté","Conforme",IF(O25="Sans objet","Sans objet",IF(OR(O25="Non respecté",D25="Majeure seulement"),"NC majeure","NC mineure"))))))</f>
        <v/>
      </c>
      <c r="Q25" s="25"/>
      <c r="R25" s="28" t="str">
        <f aca="false">IF(OR(P25="NC majeure",P25="NC mineure"),IF(COUNTIF('Rapport d’écarts'!$B$7:$B$36,B25)&gt;0,"Inscrit","Non inscrit"),"")</f>
        <v/>
      </c>
      <c r="S25" s="28" t="str">
        <f aca="false">IF(P25="NC majeure",COUNTIF(P$7:P25,"NC majeure"),"")</f>
        <v/>
      </c>
    </row>
    <row r="26" customFormat="false" ht="51" hidden="false" customHeight="true" outlineLevel="0" collapsed="false">
      <c r="A26" s="19" t="n">
        <v>4</v>
      </c>
      <c r="B26" s="19" t="n">
        <v>20</v>
      </c>
      <c r="C26" s="22" t="s">
        <v>239</v>
      </c>
      <c r="D26" s="19" t="s">
        <v>167</v>
      </c>
      <c r="E26" s="19"/>
      <c r="F26" s="19" t="s">
        <v>212</v>
      </c>
      <c r="G26" s="23"/>
      <c r="H26" s="23" t="s">
        <v>240</v>
      </c>
      <c r="I26" s="23" t="s">
        <v>241</v>
      </c>
      <c r="J26" s="23" t="s">
        <v>242</v>
      </c>
      <c r="K26" s="23" t="s">
        <v>171</v>
      </c>
      <c r="L26" s="28" t="str">
        <f aca="false">IF(COUNTIF('Planning de la journée'!$I$5:$I$8,"Oui")=0,"",IF(AND(OR(AND(ISNUMBER(SEARCH("CFA",$F26)),'Planning de la journée'!$I$8="Oui"),AND(ISNUMBER(SEARCH("AF",$F26)),'Planning de la journée'!$I$5="Oui"),AND(ISNUMBER(SEARCH("BC",$F26)),'Planning de la journée'!$I$6="Oui"),AND(ISNUMBER(SEARCH("VAE",$F26)),'Planning de la journée'!$I$7="Oui")),IFERROR(INDEX('Planning de la journée'!$I$9:$I$12,MATCH($G26,'Planning de la journée'!$G$9:$G$12,0)),"")&lt;&gt;"Non"),"Oui","Non"))</f>
        <v/>
      </c>
      <c r="M26" s="25"/>
      <c r="N26" s="25"/>
      <c r="O26" s="24"/>
      <c r="P26" s="28" t="str">
        <f aca="false">IF($L26="Non","Hors périmètre",IF($L26&lt;&gt;"Oui","",IF(O26="","",IF(O26="Respecté","Conforme",IF(O26="Sans objet","Sans objet",IF(OR(O26="Non respecté",D26="Majeure seulement"),"NC majeure","NC mineure"))))))</f>
        <v/>
      </c>
      <c r="Q26" s="25"/>
      <c r="R26" s="28" t="str">
        <f aca="false">IF(OR(P26="NC majeure",P26="NC mineure"),IF(COUNTIF('Rapport d’écarts'!$B$7:$B$36,B26)&gt;0,"Inscrit","Non inscrit"),"")</f>
        <v/>
      </c>
      <c r="S26" s="28" t="str">
        <f aca="false">IF(P26="NC majeure",COUNTIF(P$7:P26,"NC majeure"),"")</f>
        <v/>
      </c>
    </row>
    <row r="27" customFormat="false" ht="39.75" hidden="false" customHeight="true" outlineLevel="0" collapsed="false">
      <c r="A27" s="29" t="n">
        <v>5</v>
      </c>
      <c r="B27" s="29" t="n">
        <v>21</v>
      </c>
      <c r="C27" s="30" t="s">
        <v>243</v>
      </c>
      <c r="D27" s="29" t="s">
        <v>167</v>
      </c>
      <c r="E27" s="29"/>
      <c r="F27" s="29" t="s">
        <v>151</v>
      </c>
      <c r="G27" s="31"/>
      <c r="H27" s="31" t="s">
        <v>244</v>
      </c>
      <c r="I27" s="31" t="s">
        <v>245</v>
      </c>
      <c r="J27" s="31" t="s">
        <v>246</v>
      </c>
      <c r="K27" s="31" t="s">
        <v>171</v>
      </c>
      <c r="L27" s="32" t="str">
        <f aca="false">IF(COUNTIF('Planning de la journée'!$I$5:$I$8,"Oui")=0,"",IF(AND(OR(AND(ISNUMBER(SEARCH("CFA",$F27)),'Planning de la journée'!$I$8="Oui"),AND(ISNUMBER(SEARCH("AF",$F27)),'Planning de la journée'!$I$5="Oui"),AND(ISNUMBER(SEARCH("BC",$F27)),'Planning de la journée'!$I$6="Oui"),AND(ISNUMBER(SEARCH("VAE",$F27)),'Planning de la journée'!$I$7="Oui")),IFERROR(INDEX('Planning de la journée'!$I$9:$I$12,MATCH($G27,'Planning de la journée'!$G$9:$G$12,0)),"")&lt;&gt;"Non"),"Oui","Non"))</f>
        <v/>
      </c>
      <c r="M27" s="33"/>
      <c r="N27" s="33"/>
      <c r="O27" s="34"/>
      <c r="P27" s="32" t="str">
        <f aca="false">IF($L27="Non","Hors périmètre",IF($L27&lt;&gt;"Oui","",IF(O27="","",IF(O27="Respecté","Conforme",IF(O27="Sans objet","Sans objet",IF(OR(O27="Non respecté",D27="Majeure seulement"),"NC majeure","NC mineure"))))))</f>
        <v/>
      </c>
      <c r="Q27" s="33"/>
      <c r="R27" s="32" t="str">
        <f aca="false">IF(OR(P27="NC majeure",P27="NC mineure"),IF(COUNTIF('Rapport d’écarts'!$B$7:$B$36,B27)&gt;0,"Inscrit","Non inscrit"),"")</f>
        <v/>
      </c>
      <c r="S27" s="28" t="str">
        <f aca="false">IF(P27="NC majeure",COUNTIF(P$7:P27,"NC majeure"),"")</f>
        <v/>
      </c>
    </row>
    <row r="28" customFormat="false" ht="39.75" hidden="false" customHeight="true" outlineLevel="0" collapsed="false">
      <c r="A28" s="19" t="n">
        <v>5</v>
      </c>
      <c r="B28" s="19" t="n">
        <v>22</v>
      </c>
      <c r="C28" s="22" t="s">
        <v>247</v>
      </c>
      <c r="D28" s="19" t="s">
        <v>167</v>
      </c>
      <c r="E28" s="19" t="s">
        <v>157</v>
      </c>
      <c r="F28" s="19" t="s">
        <v>151</v>
      </c>
      <c r="G28" s="23"/>
      <c r="H28" s="23" t="s">
        <v>248</v>
      </c>
      <c r="I28" s="23" t="s">
        <v>249</v>
      </c>
      <c r="J28" s="23" t="s">
        <v>250</v>
      </c>
      <c r="K28" s="23" t="s">
        <v>171</v>
      </c>
      <c r="L28" s="28" t="str">
        <f aca="false">IF(COUNTIF('Planning de la journée'!$I$5:$I$8,"Oui")=0,"",IF(AND(OR(AND(ISNUMBER(SEARCH("CFA",$F28)),'Planning de la journée'!$I$8="Oui"),AND(ISNUMBER(SEARCH("AF",$F28)),'Planning de la journée'!$I$5="Oui"),AND(ISNUMBER(SEARCH("BC",$F28)),'Planning de la journée'!$I$6="Oui"),AND(ISNUMBER(SEARCH("VAE",$F28)),'Planning de la journée'!$I$7="Oui")),IFERROR(INDEX('Planning de la journée'!$I$9:$I$12,MATCH($G28,'Planning de la journée'!$G$9:$G$12,0)),"")&lt;&gt;"Non"),"Oui","Non"))</f>
        <v/>
      </c>
      <c r="M28" s="25"/>
      <c r="N28" s="25"/>
      <c r="O28" s="24"/>
      <c r="P28" s="28" t="str">
        <f aca="false">IF($L28="Non","Hors périmètre",IF($L28&lt;&gt;"Oui","",IF(O28="","",IF(O28="Respecté","Conforme",IF(O28="Sans objet","Sans objet",IF(OR(O28="Non respecté",D28="Majeure seulement"),"NC majeure","NC mineure"))))))</f>
        <v/>
      </c>
      <c r="Q28" s="25"/>
      <c r="R28" s="28" t="str">
        <f aca="false">IF(OR(P28="NC majeure",P28="NC mineure"),IF(COUNTIF('Rapport d’écarts'!$B$7:$B$36,B28)&gt;0,"Inscrit","Non inscrit"),"")</f>
        <v/>
      </c>
      <c r="S28" s="28" t="str">
        <f aca="false">IF(P28="NC majeure",COUNTIF(P$7:P28,"NC majeure"),"")</f>
        <v/>
      </c>
    </row>
    <row r="29" customFormat="false" ht="51" hidden="false" customHeight="true" outlineLevel="0" collapsed="false">
      <c r="A29" s="29" t="n">
        <v>6</v>
      </c>
      <c r="B29" s="29" t="n">
        <v>23</v>
      </c>
      <c r="C29" s="30" t="s">
        <v>251</v>
      </c>
      <c r="D29" s="29" t="s">
        <v>150</v>
      </c>
      <c r="E29" s="29"/>
      <c r="F29" s="29" t="s">
        <v>151</v>
      </c>
      <c r="G29" s="31"/>
      <c r="H29" s="31" t="s">
        <v>252</v>
      </c>
      <c r="I29" s="31" t="s">
        <v>253</v>
      </c>
      <c r="J29" s="31" t="s">
        <v>74</v>
      </c>
      <c r="K29" s="31" t="s">
        <v>254</v>
      </c>
      <c r="L29" s="32" t="str">
        <f aca="false">IF(COUNTIF('Planning de la journée'!$I$5:$I$8,"Oui")=0,"",IF(AND(OR(AND(ISNUMBER(SEARCH("CFA",$F29)),'Planning de la journée'!$I$8="Oui"),AND(ISNUMBER(SEARCH("AF",$F29)),'Planning de la journée'!$I$5="Oui"),AND(ISNUMBER(SEARCH("BC",$F29)),'Planning de la journée'!$I$6="Oui"),AND(ISNUMBER(SEARCH("VAE",$F29)),'Planning de la journée'!$I$7="Oui")),IFERROR(INDEX('Planning de la journée'!$I$9:$I$12,MATCH($G29,'Planning de la journée'!$G$9:$G$12,0)),"")&lt;&gt;"Non"),"Oui","Non"))</f>
        <v/>
      </c>
      <c r="M29" s="33"/>
      <c r="N29" s="33"/>
      <c r="O29" s="34"/>
      <c r="P29" s="32" t="str">
        <f aca="false">IF($L29="Non","Hors périmètre",IF($L29&lt;&gt;"Oui","",IF(O29="","",IF(O29="Respecté","Conforme",IF(O29="Sans objet","Sans objet",IF(OR(O29="Non respecté",D29="Majeure seulement"),"NC majeure","NC mineure"))))))</f>
        <v/>
      </c>
      <c r="Q29" s="33"/>
      <c r="R29" s="32" t="str">
        <f aca="false">IF(OR(P29="NC majeure",P29="NC mineure"),IF(COUNTIF('Rapport d’écarts'!$B$7:$B$36,B29)&gt;0,"Inscrit","Non inscrit"),"")</f>
        <v/>
      </c>
      <c r="S29" s="28" t="str">
        <f aca="false">IF(P29="NC majeure",COUNTIF(P$7:P29,"NC majeure"),"")</f>
        <v/>
      </c>
    </row>
    <row r="30" customFormat="false" ht="33.75" hidden="false" customHeight="true" outlineLevel="0" collapsed="false">
      <c r="A30" s="19" t="n">
        <v>6</v>
      </c>
      <c r="B30" s="19" t="n">
        <v>24</v>
      </c>
      <c r="C30" s="22" t="s">
        <v>255</v>
      </c>
      <c r="D30" s="19" t="s">
        <v>150</v>
      </c>
      <c r="E30" s="19" t="s">
        <v>157</v>
      </c>
      <c r="F30" s="19" t="s">
        <v>151</v>
      </c>
      <c r="G30" s="23"/>
      <c r="H30" s="23" t="s">
        <v>256</v>
      </c>
      <c r="I30" s="23" t="s">
        <v>257</v>
      </c>
      <c r="J30" s="23" t="s">
        <v>258</v>
      </c>
      <c r="K30" s="23" t="s">
        <v>259</v>
      </c>
      <c r="L30" s="28" t="str">
        <f aca="false">IF(COUNTIF('Planning de la journée'!$I$5:$I$8,"Oui")=0,"",IF(AND(OR(AND(ISNUMBER(SEARCH("CFA",$F30)),'Planning de la journée'!$I$8="Oui"),AND(ISNUMBER(SEARCH("AF",$F30)),'Planning de la journée'!$I$5="Oui"),AND(ISNUMBER(SEARCH("BC",$F30)),'Planning de la journée'!$I$6="Oui"),AND(ISNUMBER(SEARCH("VAE",$F30)),'Planning de la journée'!$I$7="Oui")),IFERROR(INDEX('Planning de la journée'!$I$9:$I$12,MATCH($G30,'Planning de la journée'!$G$9:$G$12,0)),"")&lt;&gt;"Non"),"Oui","Non"))</f>
        <v/>
      </c>
      <c r="M30" s="25"/>
      <c r="N30" s="25"/>
      <c r="O30" s="24"/>
      <c r="P30" s="28" t="str">
        <f aca="false">IF($L30="Non","Hors périmètre",IF($L30&lt;&gt;"Oui","",IF(O30="","",IF(O30="Respecté","Conforme",IF(O30="Sans objet","Sans objet",IF(OR(O30="Non respecté",D30="Majeure seulement"),"NC majeure","NC mineure"))))))</f>
        <v/>
      </c>
      <c r="Q30" s="25"/>
      <c r="R30" s="28" t="str">
        <f aca="false">IF(OR(P30="NC majeure",P30="NC mineure"),IF(COUNTIF('Rapport d’écarts'!$B$7:$B$36,B30)&gt;0,"Inscrit","Non inscrit"),"")</f>
        <v/>
      </c>
      <c r="S30" s="28" t="str">
        <f aca="false">IF(P30="NC majeure",COUNTIF(P$7:P30,"NC majeure"),"")</f>
        <v/>
      </c>
    </row>
    <row r="31" customFormat="false" ht="33.75" hidden="false" customHeight="true" outlineLevel="0" collapsed="false">
      <c r="A31" s="19" t="n">
        <v>6</v>
      </c>
      <c r="B31" s="19" t="n">
        <v>25</v>
      </c>
      <c r="C31" s="22" t="s">
        <v>260</v>
      </c>
      <c r="D31" s="19" t="s">
        <v>150</v>
      </c>
      <c r="E31" s="19" t="s">
        <v>157</v>
      </c>
      <c r="F31" s="19" t="s">
        <v>151</v>
      </c>
      <c r="G31" s="23"/>
      <c r="H31" s="23" t="s">
        <v>261</v>
      </c>
      <c r="I31" s="23" t="s">
        <v>262</v>
      </c>
      <c r="J31" s="23" t="s">
        <v>91</v>
      </c>
      <c r="K31" s="23" t="s">
        <v>259</v>
      </c>
      <c r="L31" s="28" t="str">
        <f aca="false">IF(COUNTIF('Planning de la journée'!$I$5:$I$8,"Oui")=0,"",IF(AND(OR(AND(ISNUMBER(SEARCH("CFA",$F31)),'Planning de la journée'!$I$8="Oui"),AND(ISNUMBER(SEARCH("AF",$F31)),'Planning de la journée'!$I$5="Oui"),AND(ISNUMBER(SEARCH("BC",$F31)),'Planning de la journée'!$I$6="Oui"),AND(ISNUMBER(SEARCH("VAE",$F31)),'Planning de la journée'!$I$7="Oui")),IFERROR(INDEX('Planning de la journée'!$I$9:$I$12,MATCH($G31,'Planning de la journée'!$G$9:$G$12,0)),"")&lt;&gt;"Non"),"Oui","Non"))</f>
        <v/>
      </c>
      <c r="M31" s="25"/>
      <c r="N31" s="25"/>
      <c r="O31" s="24"/>
      <c r="P31" s="28" t="str">
        <f aca="false">IF($L31="Non","Hors périmètre",IF($L31&lt;&gt;"Oui","",IF(O31="","",IF(O31="Respecté","Conforme",IF(O31="Sans objet","Sans objet",IF(OR(O31="Non respecté",D31="Majeure seulement"),"NC majeure","NC mineure"))))))</f>
        <v/>
      </c>
      <c r="Q31" s="25"/>
      <c r="R31" s="28" t="str">
        <f aca="false">IF(OR(P31="NC majeure",P31="NC mineure"),IF(COUNTIF('Rapport d’écarts'!$B$7:$B$36,B31)&gt;0,"Inscrit","Non inscrit"),"")</f>
        <v/>
      </c>
      <c r="S31" s="28" t="str">
        <f aca="false">IF(P31="NC majeure",COUNTIF(P$7:P31,"NC majeure"),"")</f>
        <v/>
      </c>
    </row>
    <row r="32" customFormat="false" ht="51" hidden="false" customHeight="true" outlineLevel="0" collapsed="false">
      <c r="A32" s="19" t="n">
        <v>6</v>
      </c>
      <c r="B32" s="19" t="n">
        <v>26</v>
      </c>
      <c r="C32" s="22" t="s">
        <v>263</v>
      </c>
      <c r="D32" s="19" t="s">
        <v>167</v>
      </c>
      <c r="E32" s="19" t="s">
        <v>157</v>
      </c>
      <c r="F32" s="19" t="s">
        <v>151</v>
      </c>
      <c r="G32" s="23"/>
      <c r="H32" s="23" t="s">
        <v>264</v>
      </c>
      <c r="I32" s="23" t="s">
        <v>265</v>
      </c>
      <c r="J32" s="23" t="s">
        <v>266</v>
      </c>
      <c r="K32" s="23" t="s">
        <v>171</v>
      </c>
      <c r="L32" s="28" t="str">
        <f aca="false">IF(COUNTIF('Planning de la journée'!$I$5:$I$8,"Oui")=0,"",IF(AND(OR(AND(ISNUMBER(SEARCH("CFA",$F32)),'Planning de la journée'!$I$8="Oui"),AND(ISNUMBER(SEARCH("AF",$F32)),'Planning de la journée'!$I$5="Oui"),AND(ISNUMBER(SEARCH("BC",$F32)),'Planning de la journée'!$I$6="Oui"),AND(ISNUMBER(SEARCH("VAE",$F32)),'Planning de la journée'!$I$7="Oui")),IFERROR(INDEX('Planning de la journée'!$I$9:$I$12,MATCH($G32,'Planning de la journée'!$G$9:$G$12,0)),"")&lt;&gt;"Non"),"Oui","Non"))</f>
        <v/>
      </c>
      <c r="M32" s="25"/>
      <c r="N32" s="25"/>
      <c r="O32" s="24"/>
      <c r="P32" s="28" t="str">
        <f aca="false">IF($L32="Non","Hors périmètre",IF($L32&lt;&gt;"Oui","",IF(O32="","",IF(O32="Respecté","Conforme",IF(O32="Sans objet","Sans objet",IF(OR(O32="Non respecté",D32="Majeure seulement"),"NC majeure","NC mineure"))))))</f>
        <v/>
      </c>
      <c r="Q32" s="25"/>
      <c r="R32" s="28" t="str">
        <f aca="false">IF(OR(P32="NC majeure",P32="NC mineure"),IF(COUNTIF('Rapport d’écarts'!$B$7:$B$36,B32)&gt;0,"Inscrit","Non inscrit"),"")</f>
        <v/>
      </c>
      <c r="S32" s="28" t="str">
        <f aca="false">IF(P32="NC majeure",COUNTIF(P$7:P32,"NC majeure"),"")</f>
        <v/>
      </c>
    </row>
    <row r="33" customFormat="false" ht="51" hidden="false" customHeight="true" outlineLevel="0" collapsed="false">
      <c r="A33" s="19" t="n">
        <v>6</v>
      </c>
      <c r="B33" s="19" t="n">
        <v>27</v>
      </c>
      <c r="C33" s="22" t="s">
        <v>267</v>
      </c>
      <c r="D33" s="19" t="s">
        <v>167</v>
      </c>
      <c r="E33" s="19"/>
      <c r="F33" s="19" t="s">
        <v>151</v>
      </c>
      <c r="G33" s="23" t="s">
        <v>52</v>
      </c>
      <c r="H33" s="23" t="s">
        <v>268</v>
      </c>
      <c r="I33" s="23" t="s">
        <v>269</v>
      </c>
      <c r="J33" s="23" t="s">
        <v>270</v>
      </c>
      <c r="K33" s="23" t="s">
        <v>171</v>
      </c>
      <c r="L33" s="28" t="str">
        <f aca="false">IF(COUNTIF('Planning de la journée'!$I$5:$I$8,"Oui")=0,"",IF(AND(OR(AND(ISNUMBER(SEARCH("CFA",$F33)),'Planning de la journée'!$I$8="Oui"),AND(ISNUMBER(SEARCH("AF",$F33)),'Planning de la journée'!$I$5="Oui"),AND(ISNUMBER(SEARCH("BC",$F33)),'Planning de la journée'!$I$6="Oui"),AND(ISNUMBER(SEARCH("VAE",$F33)),'Planning de la journée'!$I$7="Oui")),IFERROR(INDEX('Planning de la journée'!$I$9:$I$12,MATCH($G33,'Planning de la journée'!$G$9:$G$12,0)),"")&lt;&gt;"Non"),"Oui","Non"))</f>
        <v/>
      </c>
      <c r="M33" s="25"/>
      <c r="N33" s="25"/>
      <c r="O33" s="24"/>
      <c r="P33" s="28" t="str">
        <f aca="false">IF($L33="Non","Hors périmètre",IF($L33&lt;&gt;"Oui","",IF(O33="","",IF(O33="Respecté","Conforme",IF(O33="Sans objet","Sans objet",IF(OR(O33="Non respecté",D33="Majeure seulement"),"NC majeure","NC mineure"))))))</f>
        <v/>
      </c>
      <c r="Q33" s="25"/>
      <c r="R33" s="28" t="str">
        <f aca="false">IF(OR(P33="NC majeure",P33="NC mineure"),IF(COUNTIF('Rapport d’écarts'!$B$7:$B$36,B33)&gt;0,"Inscrit","Non inscrit"),"")</f>
        <v/>
      </c>
      <c r="S33" s="28" t="str">
        <f aca="false">IF(P33="NC majeure",COUNTIF(P$7:P33,"NC majeure"),"")</f>
        <v/>
      </c>
    </row>
    <row r="34" customFormat="false" ht="39.75" hidden="false" customHeight="true" outlineLevel="0" collapsed="false">
      <c r="A34" s="19" t="n">
        <v>6</v>
      </c>
      <c r="B34" s="19" t="n">
        <v>28</v>
      </c>
      <c r="C34" s="22" t="s">
        <v>271</v>
      </c>
      <c r="D34" s="19" t="s">
        <v>150</v>
      </c>
      <c r="E34" s="19"/>
      <c r="F34" s="19" t="s">
        <v>179</v>
      </c>
      <c r="G34" s="23" t="s">
        <v>50</v>
      </c>
      <c r="H34" s="23" t="s">
        <v>272</v>
      </c>
      <c r="I34" s="23" t="s">
        <v>273</v>
      </c>
      <c r="J34" s="23" t="s">
        <v>274</v>
      </c>
      <c r="K34" s="23" t="s">
        <v>275</v>
      </c>
      <c r="L34" s="28" t="str">
        <f aca="false">IF(COUNTIF('Planning de la journée'!$I$5:$I$8,"Oui")=0,"",IF(AND(OR(AND(ISNUMBER(SEARCH("CFA",$F34)),'Planning de la journée'!$I$8="Oui"),AND(ISNUMBER(SEARCH("AF",$F34)),'Planning de la journée'!$I$5="Oui"),AND(ISNUMBER(SEARCH("BC",$F34)),'Planning de la journée'!$I$6="Oui"),AND(ISNUMBER(SEARCH("VAE",$F34)),'Planning de la journée'!$I$7="Oui")),IFERROR(INDEX('Planning de la journée'!$I$9:$I$12,MATCH($G34,'Planning de la journée'!$G$9:$G$12,0)),"")&lt;&gt;"Non"),"Oui","Non"))</f>
        <v/>
      </c>
      <c r="M34" s="25"/>
      <c r="N34" s="25"/>
      <c r="O34" s="24"/>
      <c r="P34" s="28" t="str">
        <f aca="false">IF($L34="Non","Hors périmètre",IF($L34&lt;&gt;"Oui","",IF(O34="","",IF(O34="Respecté","Conforme",IF(O34="Sans objet","Sans objet",IF(OR(O34="Non respecté",D34="Majeure seulement"),"NC majeure","NC mineure"))))))</f>
        <v/>
      </c>
      <c r="Q34" s="25"/>
      <c r="R34" s="28" t="str">
        <f aca="false">IF(OR(P34="NC majeure",P34="NC mineure"),IF(COUNTIF('Rapport d’écarts'!$B$7:$B$36,B34)&gt;0,"Inscrit","Non inscrit"),"")</f>
        <v/>
      </c>
      <c r="S34" s="28" t="str">
        <f aca="false">IF(P34="NC majeure",COUNTIF(P$7:P34,"NC majeure"),"")</f>
        <v/>
      </c>
    </row>
    <row r="35" customFormat="false" ht="39.75" hidden="false" customHeight="true" outlineLevel="0" collapsed="false">
      <c r="A35" s="19" t="n">
        <v>6</v>
      </c>
      <c r="B35" s="19" t="n">
        <v>29</v>
      </c>
      <c r="C35" s="22" t="s">
        <v>276</v>
      </c>
      <c r="D35" s="19" t="s">
        <v>167</v>
      </c>
      <c r="E35" s="19"/>
      <c r="F35" s="19" t="s">
        <v>212</v>
      </c>
      <c r="G35" s="23"/>
      <c r="H35" s="23" t="s">
        <v>277</v>
      </c>
      <c r="I35" s="23" t="s">
        <v>278</v>
      </c>
      <c r="J35" s="23" t="s">
        <v>279</v>
      </c>
      <c r="K35" s="23" t="s">
        <v>171</v>
      </c>
      <c r="L35" s="28" t="str">
        <f aca="false">IF(COUNTIF('Planning de la journée'!$I$5:$I$8,"Oui")=0,"",IF(AND(OR(AND(ISNUMBER(SEARCH("CFA",$F35)),'Planning de la journée'!$I$8="Oui"),AND(ISNUMBER(SEARCH("AF",$F35)),'Planning de la journée'!$I$5="Oui"),AND(ISNUMBER(SEARCH("BC",$F35)),'Planning de la journée'!$I$6="Oui"),AND(ISNUMBER(SEARCH("VAE",$F35)),'Planning de la journée'!$I$7="Oui")),IFERROR(INDEX('Planning de la journée'!$I$9:$I$12,MATCH($G35,'Planning de la journée'!$G$9:$G$12,0)),"")&lt;&gt;"Non"),"Oui","Non"))</f>
        <v/>
      </c>
      <c r="M35" s="25"/>
      <c r="N35" s="25"/>
      <c r="O35" s="24"/>
      <c r="P35" s="28" t="str">
        <f aca="false">IF($L35="Non","Hors périmètre",IF($L35&lt;&gt;"Oui","",IF(O35="","",IF(O35="Respecté","Conforme",IF(O35="Sans objet","Sans objet",IF(OR(O35="Non respecté",D35="Majeure seulement"),"NC majeure","NC mineure"))))))</f>
        <v/>
      </c>
      <c r="Q35" s="25"/>
      <c r="R35" s="28" t="str">
        <f aca="false">IF(OR(P35="NC majeure",P35="NC mineure"),IF(COUNTIF('Rapport d’écarts'!$B$7:$B$36,B35)&gt;0,"Inscrit","Non inscrit"),"")</f>
        <v/>
      </c>
      <c r="S35" s="28" t="str">
        <f aca="false">IF(P35="NC majeure",COUNTIF(P$7:P35,"NC majeure"),"")</f>
        <v/>
      </c>
    </row>
    <row r="36" customFormat="false" ht="51" hidden="false" customHeight="true" outlineLevel="0" collapsed="false">
      <c r="A36" s="29" t="n">
        <v>7</v>
      </c>
      <c r="B36" s="29" t="n">
        <v>30</v>
      </c>
      <c r="C36" s="30" t="s">
        <v>280</v>
      </c>
      <c r="D36" s="29" t="s">
        <v>150</v>
      </c>
      <c r="E36" s="29"/>
      <c r="F36" s="29" t="s">
        <v>151</v>
      </c>
      <c r="G36" s="31"/>
      <c r="H36" s="31" t="s">
        <v>281</v>
      </c>
      <c r="I36" s="31" t="s">
        <v>282</v>
      </c>
      <c r="J36" s="31" t="s">
        <v>283</v>
      </c>
      <c r="K36" s="31" t="s">
        <v>284</v>
      </c>
      <c r="L36" s="32" t="str">
        <f aca="false">IF(COUNTIF('Planning de la journée'!$I$5:$I$8,"Oui")=0,"",IF(AND(OR(AND(ISNUMBER(SEARCH("CFA",$F36)),'Planning de la journée'!$I$8="Oui"),AND(ISNUMBER(SEARCH("AF",$F36)),'Planning de la journée'!$I$5="Oui"),AND(ISNUMBER(SEARCH("BC",$F36)),'Planning de la journée'!$I$6="Oui"),AND(ISNUMBER(SEARCH("VAE",$F36)),'Planning de la journée'!$I$7="Oui")),IFERROR(INDEX('Planning de la journée'!$I$9:$I$12,MATCH($G36,'Planning de la journée'!$G$9:$G$12,0)),"")&lt;&gt;"Non"),"Oui","Non"))</f>
        <v/>
      </c>
      <c r="M36" s="33"/>
      <c r="N36" s="33"/>
      <c r="O36" s="34"/>
      <c r="P36" s="32" t="str">
        <f aca="false">IF($L36="Non","Hors périmètre",IF($L36&lt;&gt;"Oui","",IF(O36="","",IF(O36="Respecté","Conforme",IF(O36="Sans objet","Sans objet",IF(OR(O36="Non respecté",D36="Majeure seulement"),"NC majeure","NC mineure"))))))</f>
        <v/>
      </c>
      <c r="Q36" s="33"/>
      <c r="R36" s="32" t="str">
        <f aca="false">IF(OR(P36="NC majeure",P36="NC mineure"),IF(COUNTIF('Rapport d’écarts'!$B$7:$B$36,B36)&gt;0,"Inscrit","Non inscrit"),"")</f>
        <v/>
      </c>
      <c r="S36" s="28" t="str">
        <f aca="false">IF(P36="NC majeure",COUNTIF(P$7:P36,"NC majeure"),"")</f>
        <v/>
      </c>
    </row>
    <row r="37" customFormat="false" ht="39.75" hidden="false" customHeight="true" outlineLevel="0" collapsed="false">
      <c r="A37" s="19" t="n">
        <v>7</v>
      </c>
      <c r="B37" s="19" t="n">
        <v>31</v>
      </c>
      <c r="C37" s="22" t="s">
        <v>285</v>
      </c>
      <c r="D37" s="19" t="s">
        <v>167</v>
      </c>
      <c r="E37" s="19"/>
      <c r="F37" s="19" t="s">
        <v>151</v>
      </c>
      <c r="G37" s="23"/>
      <c r="H37" s="23" t="s">
        <v>286</v>
      </c>
      <c r="I37" s="23" t="s">
        <v>287</v>
      </c>
      <c r="J37" s="23" t="s">
        <v>288</v>
      </c>
      <c r="K37" s="23" t="s">
        <v>171</v>
      </c>
      <c r="L37" s="28" t="str">
        <f aca="false">IF(COUNTIF('Planning de la journée'!$I$5:$I$8,"Oui")=0,"",IF(AND(OR(AND(ISNUMBER(SEARCH("CFA",$F37)),'Planning de la journée'!$I$8="Oui"),AND(ISNUMBER(SEARCH("AF",$F37)),'Planning de la journée'!$I$5="Oui"),AND(ISNUMBER(SEARCH("BC",$F37)),'Planning de la journée'!$I$6="Oui"),AND(ISNUMBER(SEARCH("VAE",$F37)),'Planning de la journée'!$I$7="Oui")),IFERROR(INDEX('Planning de la journée'!$I$9:$I$12,MATCH($G37,'Planning de la journée'!$G$9:$G$12,0)),"")&lt;&gt;"Non"),"Oui","Non"))</f>
        <v/>
      </c>
      <c r="M37" s="25"/>
      <c r="N37" s="25"/>
      <c r="O37" s="24"/>
      <c r="P37" s="28" t="str">
        <f aca="false">IF($L37="Non","Hors périmètre",IF($L37&lt;&gt;"Oui","",IF(O37="","",IF(O37="Respecté","Conforme",IF(O37="Sans objet","Sans objet",IF(OR(O37="Non respecté",D37="Majeure seulement"),"NC majeure","NC mineure"))))))</f>
        <v/>
      </c>
      <c r="Q37" s="25"/>
      <c r="R37" s="28" t="str">
        <f aca="false">IF(OR(P37="NC majeure",P37="NC mineure"),IF(COUNTIF('Rapport d’écarts'!$B$7:$B$36,B37)&gt;0,"Inscrit","Non inscrit"),"")</f>
        <v/>
      </c>
      <c r="S37" s="28" t="str">
        <f aca="false">IF(P37="NC majeure",COUNTIF(P$7:P37,"NC majeure"),"")</f>
        <v/>
      </c>
    </row>
    <row r="38" customFormat="false" ht="39.75" hidden="false" customHeight="true" outlineLevel="0" collapsed="false">
      <c r="A38" s="19" t="n">
        <v>7</v>
      </c>
      <c r="B38" s="19" t="n">
        <v>32</v>
      </c>
      <c r="C38" s="22" t="s">
        <v>289</v>
      </c>
      <c r="D38" s="19" t="s">
        <v>167</v>
      </c>
      <c r="E38" s="19" t="s">
        <v>157</v>
      </c>
      <c r="F38" s="19" t="s">
        <v>151</v>
      </c>
      <c r="G38" s="23"/>
      <c r="H38" s="23" t="s">
        <v>290</v>
      </c>
      <c r="I38" s="23" t="s">
        <v>291</v>
      </c>
      <c r="J38" s="23" t="s">
        <v>283</v>
      </c>
      <c r="K38" s="23" t="s">
        <v>171</v>
      </c>
      <c r="L38" s="28" t="str">
        <f aca="false">IF(COUNTIF('Planning de la journée'!$I$5:$I$8,"Oui")=0,"",IF(AND(OR(AND(ISNUMBER(SEARCH("CFA",$F38)),'Planning de la journée'!$I$8="Oui"),AND(ISNUMBER(SEARCH("AF",$F38)),'Planning de la journée'!$I$5="Oui"),AND(ISNUMBER(SEARCH("BC",$F38)),'Planning de la journée'!$I$6="Oui"),AND(ISNUMBER(SEARCH("VAE",$F38)),'Planning de la journée'!$I$7="Oui")),IFERROR(INDEX('Planning de la journée'!$I$9:$I$12,MATCH($G38,'Planning de la journée'!$G$9:$G$12,0)),"")&lt;&gt;"Non"),"Oui","Non"))</f>
        <v/>
      </c>
      <c r="M38" s="25"/>
      <c r="N38" s="25"/>
      <c r="O38" s="24"/>
      <c r="P38" s="28" t="str">
        <f aca="false">IF($L38="Non","Hors périmètre",IF($L38&lt;&gt;"Oui","",IF(O38="","",IF(O38="Respecté","Conforme",IF(O38="Sans objet","Sans objet",IF(OR(O38="Non respecté",D38="Majeure seulement"),"NC majeure","NC mineure"))))))</f>
        <v/>
      </c>
      <c r="Q38" s="25"/>
      <c r="R38" s="28" t="str">
        <f aca="false">IF(OR(P38="NC majeure",P38="NC mineure"),IF(COUNTIF('Rapport d’écarts'!$B$7:$B$36,B38)&gt;0,"Inscrit","Non inscrit"),"")</f>
        <v/>
      </c>
      <c r="S38" s="28" t="str">
        <f aca="false">IF(P38="NC majeure",COUNTIF(P$7:P38,"NC majeure"),"")</f>
        <v/>
      </c>
    </row>
    <row r="39" customFormat="false" ht="39.75" hidden="false" customHeight="true" outlineLevel="0" collapsed="false">
      <c r="A39" s="19" t="n">
        <v>7</v>
      </c>
      <c r="B39" s="19" t="n">
        <v>33</v>
      </c>
      <c r="C39" s="22" t="s">
        <v>292</v>
      </c>
      <c r="D39" s="19" t="s">
        <v>150</v>
      </c>
      <c r="E39" s="19"/>
      <c r="F39" s="19" t="s">
        <v>212</v>
      </c>
      <c r="G39" s="23"/>
      <c r="H39" s="23" t="s">
        <v>293</v>
      </c>
      <c r="I39" s="23" t="s">
        <v>294</v>
      </c>
      <c r="J39" s="23" t="s">
        <v>295</v>
      </c>
      <c r="K39" s="23" t="s">
        <v>296</v>
      </c>
      <c r="L39" s="28" t="str">
        <f aca="false">IF(COUNTIF('Planning de la journée'!$I$5:$I$8,"Oui")=0,"",IF(AND(OR(AND(ISNUMBER(SEARCH("CFA",$F39)),'Planning de la journée'!$I$8="Oui"),AND(ISNUMBER(SEARCH("AF",$F39)),'Planning de la journée'!$I$5="Oui"),AND(ISNUMBER(SEARCH("BC",$F39)),'Planning de la journée'!$I$6="Oui"),AND(ISNUMBER(SEARCH("VAE",$F39)),'Planning de la journée'!$I$7="Oui")),IFERROR(INDEX('Planning de la journée'!$I$9:$I$12,MATCH($G39,'Planning de la journée'!$G$9:$G$12,0)),"")&lt;&gt;"Non"),"Oui","Non"))</f>
        <v/>
      </c>
      <c r="M39" s="25"/>
      <c r="N39" s="25"/>
      <c r="O39" s="24"/>
      <c r="P39" s="28" t="str">
        <f aca="false">IF($L39="Non","Hors périmètre",IF($L39&lt;&gt;"Oui","",IF(O39="","",IF(O39="Respecté","Conforme",IF(O39="Sans objet","Sans objet",IF(OR(O39="Non respecté",D39="Majeure seulement"),"NC majeure","NC mineure"))))))</f>
        <v/>
      </c>
      <c r="Q39" s="25"/>
      <c r="R39" s="28" t="str">
        <f aca="false">IF(OR(P39="NC majeure",P39="NC mineure"),IF(COUNTIF('Rapport d’écarts'!$B$7:$B$36,B39)&gt;0,"Inscrit","Non inscrit"),"")</f>
        <v/>
      </c>
      <c r="S39" s="28" t="str">
        <f aca="false">IF(P39="NC majeure",COUNTIF(P$7:P39,"NC majeure"),"")</f>
        <v/>
      </c>
    </row>
  </sheetData>
  <mergeCells count="4">
    <mergeCell ref="A4:L4"/>
    <mergeCell ref="A5:G5"/>
    <mergeCell ref="H5:J5"/>
    <mergeCell ref="K5:R5"/>
  </mergeCells>
  <conditionalFormatting sqref="O7:O39">
    <cfRule type="expression" priority="2" aboveAverage="0" equalAverage="0" bottom="0" percent="0" rank="0" text="" dxfId="0">
      <formula>$O7="Respecté"</formula>
    </cfRule>
    <cfRule type="expression" priority="3" aboveAverage="0" equalAverage="0" bottom="0" percent="0" rank="0" text="" dxfId="1">
      <formula>$O7="Partiellement respecté"</formula>
    </cfRule>
    <cfRule type="expression" priority="4" aboveAverage="0" equalAverage="0" bottom="0" percent="0" rank="0" text="" dxfId="2">
      <formula>$O7="Non respecté"</formula>
    </cfRule>
    <cfRule type="expression" priority="5" aboveAverage="0" equalAverage="0" bottom="0" percent="0" rank="0" text="" dxfId="3">
      <formula>$O7="Sans objet"</formula>
    </cfRule>
  </conditionalFormatting>
  <conditionalFormatting sqref="P7:P39">
    <cfRule type="expression" priority="6" aboveAverage="0" equalAverage="0" bottom="0" percent="0" rank="0" text="" dxfId="4">
      <formula>$P7="Conforme"</formula>
    </cfRule>
    <cfRule type="expression" priority="7" aboveAverage="0" equalAverage="0" bottom="0" percent="0" rank="0" text="" dxfId="5">
      <formula>$P7="NC mineure"</formula>
    </cfRule>
    <cfRule type="expression" priority="8" aboveAverage="0" equalAverage="0" bottom="0" percent="0" rank="0" text="" dxfId="2">
      <formula>$P7="NC majeure"</formula>
    </cfRule>
    <cfRule type="expression" priority="9" aboveAverage="0" equalAverage="0" bottom="0" percent="0" rank="0" text="" dxfId="6">
      <formula>$P7="Hors périmètre"</formula>
    </cfRule>
  </conditionalFormatting>
  <conditionalFormatting sqref="R7:R39">
    <cfRule type="expression" priority="10" aboveAverage="0" equalAverage="0" bottom="0" percent="0" rank="0" text="" dxfId="2">
      <formula>$R7="Non inscrit"</formula>
    </cfRule>
    <cfRule type="expression" priority="11" aboveAverage="0" equalAverage="0" bottom="0" percent="0" rank="0" text="" dxfId="0">
      <formula>$R7="Inscrit"</formula>
    </cfRule>
  </conditionalFormatting>
  <conditionalFormatting sqref="A7:L39">
    <cfRule type="expression" priority="12" aboveAverage="0" equalAverage="0" bottom="0" percent="0" rank="0" text="" dxfId="6">
      <formula>$L7="Non"</formula>
    </cfRule>
  </conditionalFormatting>
  <conditionalFormatting sqref="M7:N39">
    <cfRule type="expression" priority="13" aboveAverage="0" equalAverage="0" bottom="0" percent="0" rank="0" text="" dxfId="7">
      <formula>AND($L7="Oui",$O7&lt;&gt;"",$O7&lt;&gt;"Respecté",$O7&lt;&gt;"Sans objet",M7="")</formula>
    </cfRule>
  </conditionalFormatting>
  <conditionalFormatting sqref="E7:E39">
    <cfRule type="expression" priority="14" aboveAverage="0" equalAverage="0" bottom="0" percent="0" rank="0" text="" dxfId="8">
      <formula>AND($E7="Oui",'Planning de la journée'!$I$13="Oui")</formula>
    </cfRule>
  </conditionalFormatting>
  <dataValidations count="1">
    <dataValidation allowBlank="true" errorStyle="stop" operator="between" prompt="Respecté, Partiellement respecté, Non respecté ou Sans objet" promptTitle="Choisir" showDropDown="false" showErrorMessage="false" showInputMessage="true" sqref="O7:O39" type="list">
      <formula1>Listes!$A$4:$A$7</formula1>
      <formula2>0</formula2>
    </dataValidation>
  </dataValidations>
  <printOptions headings="false" gridLines="false" gridLinesSet="true" horizontalCentered="false" verticalCentered="false"/>
  <pageMargins left="0.4" right="0.4" top="0.5" bottom="0.6" header="0.511811023622047" footer="0.5"/>
  <pageSetup paperSize="9" scale="100" fitToWidth="2"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0"/>
    <col collapsed="false" customWidth="true" hidden="false" outlineLevel="0" max="3" min="3" style="0" width="30"/>
    <col collapsed="false" customWidth="true" hidden="false" outlineLevel="0" max="5" min="4" style="0" width="36"/>
    <col collapsed="false" customWidth="true" hidden="false" outlineLevel="0" max="7" min="6" style="0" width="13"/>
    <col collapsed="false" customWidth="true" hidden="false" outlineLevel="0" max="8" min="8" style="0" width="34"/>
    <col collapsed="false" customWidth="true" hidden="false" outlineLevel="0" max="9" min="9" style="0" width="18"/>
    <col collapsed="false" customWidth="true" hidden="false" outlineLevel="0" max="11" min="10" style="0" width="11"/>
    <col collapsed="false" customWidth="true" hidden="false" outlineLevel="0" max="12" min="12" style="0" width="22"/>
  </cols>
  <sheetData>
    <row r="1" customFormat="false" ht="21.75" hidden="false" customHeight="true" outlineLevel="0" collapsed="false">
      <c r="A1" s="1" t="s">
        <v>297</v>
      </c>
      <c r="B1" s="2"/>
      <c r="C1" s="2"/>
      <c r="D1" s="2"/>
      <c r="E1" s="2"/>
      <c r="F1" s="2"/>
      <c r="G1" s="2"/>
      <c r="H1" s="2"/>
      <c r="I1" s="2"/>
      <c r="J1" s="2"/>
      <c r="K1" s="2"/>
      <c r="L1" s="2"/>
    </row>
    <row r="2" customFormat="false" ht="25.5" hidden="false" customHeight="true" outlineLevel="0" collapsed="false">
      <c r="A2" s="3" t="s">
        <v>298</v>
      </c>
    </row>
    <row r="3" customFormat="false" ht="15" hidden="false" customHeight="false" outlineLevel="0" collapsed="false">
      <c r="A3" s="10" t="s">
        <v>299</v>
      </c>
    </row>
    <row r="4" customFormat="false" ht="21.75" hidden="false" customHeight="true" outlineLevel="0" collapsed="false">
      <c r="A4" s="27" t="str">
        <f aca="false">"Écarts inscrits : "&amp;COUNT($B$7:$B$36)&amp;"   ·   NC majeures : "&amp;COUNTIF($G$7:$G$36,"NC majeure")&amp;"   ·   NC mineures : "&amp;COUNTIF($G$7:$G$36,"NC mineure")&amp;"   ·   écarts de la grille non inscrits : "&amp;COUNTIF(Grille!$R$7:$R$39,"Non inscrit")&amp;"   ·   actions à compléter : "&amp;COUNTIFS($B$7:$B$36,"&lt;&gt;",$L$7:$L$36,"Action, responsable ou échéance à compléter")</f>
        <v>Écarts inscrits : 0   ·   NC majeures : 0   ·   NC mineures : 0   ·   écarts de la grille non inscrits : 0   ·   actions à compléter : 0</v>
      </c>
      <c r="B4" s="27"/>
      <c r="C4" s="27"/>
      <c r="D4" s="27"/>
      <c r="E4" s="27"/>
      <c r="F4" s="27"/>
      <c r="G4" s="27"/>
      <c r="H4" s="27"/>
    </row>
    <row r="5" customFormat="false" ht="19.5" hidden="false" customHeight="true" outlineLevel="0" collapsed="false">
      <c r="A5" s="11" t="s">
        <v>300</v>
      </c>
      <c r="B5" s="11"/>
      <c r="C5" s="11"/>
      <c r="D5" s="11"/>
      <c r="E5" s="11"/>
      <c r="F5" s="11"/>
      <c r="G5" s="11"/>
      <c r="H5" s="12" t="s">
        <v>301</v>
      </c>
      <c r="I5" s="12"/>
      <c r="J5" s="12"/>
      <c r="K5" s="12"/>
      <c r="L5" s="12"/>
    </row>
    <row r="6" customFormat="false" ht="36" hidden="false" customHeight="true" outlineLevel="0" collapsed="false">
      <c r="A6" s="18" t="s">
        <v>56</v>
      </c>
      <c r="B6" s="18" t="s">
        <v>302</v>
      </c>
      <c r="C6" s="18" t="s">
        <v>303</v>
      </c>
      <c r="D6" s="18" t="s">
        <v>304</v>
      </c>
      <c r="E6" s="18" t="s">
        <v>305</v>
      </c>
      <c r="F6" s="18" t="s">
        <v>134</v>
      </c>
      <c r="G6" s="18" t="s">
        <v>306</v>
      </c>
      <c r="H6" s="18" t="s">
        <v>307</v>
      </c>
      <c r="I6" s="18" t="s">
        <v>308</v>
      </c>
      <c r="J6" s="18" t="s">
        <v>309</v>
      </c>
      <c r="K6" s="18" t="s">
        <v>310</v>
      </c>
      <c r="L6" s="18" t="s">
        <v>311</v>
      </c>
    </row>
    <row r="7" customFormat="false" ht="21.75" hidden="false" customHeight="true" outlineLevel="0" collapsed="false">
      <c r="A7" s="28" t="str">
        <f aca="false">IF(B7="","",COUNT(B$7:B7))</f>
        <v/>
      </c>
      <c r="B7" s="24"/>
      <c r="C7" s="35" t="str">
        <f aca="false">IF(B7="","",IFERROR(INDEX(Grille!$C$7:$C$39,MATCH($B7,Grille!$B$7:$B$39,0)),"N° inconnu"))</f>
        <v/>
      </c>
      <c r="D7" s="35" t="str">
        <f aca="false">IF(B7="","",IFERROR(INDEX(Grille!$M$7:$M$39,MATCH($B7,Grille!$B$7:$B$39,0))&amp;"",""))</f>
        <v/>
      </c>
      <c r="E7" s="25"/>
      <c r="F7" s="28" t="str">
        <f aca="false">IF(B7="","",IFERROR(INDEX(Grille!$D$7:$D$39,MATCH($B7,Grille!$B$7:$B$39,0)),""))</f>
        <v/>
      </c>
      <c r="G7" s="28" t="str">
        <f aca="false">IF(B7="","",IFERROR(INDEX(Grille!$P$7:$P$39,MATCH($B7,Grille!$B$7:$B$39,0))&amp;"",""))</f>
        <v/>
      </c>
      <c r="H7" s="25"/>
      <c r="I7" s="25"/>
      <c r="J7" s="36"/>
      <c r="K7" s="24"/>
      <c r="L7" s="28" t="str">
        <f aca="false">IF(B7="","",IF(ISNA(MATCH($B7,Grille!$B$7:$B$39,0)),"N° d’indicateur inconnu",IF(LEFT(G7,2)&lt;&gt;"NC","À vérifier : pas de NC dans la grille",IF(COUNTIF($B$7:$B$36,B7)&gt;1,"Doublon",IF(OR(H7="",I7="",J7=""),"Action, responsable ou échéance à compléter","Complet")))))</f>
        <v/>
      </c>
    </row>
    <row r="8" customFormat="false" ht="21.75" hidden="false" customHeight="true" outlineLevel="0" collapsed="false">
      <c r="A8" s="28" t="str">
        <f aca="false">IF(B8="","",COUNT(B$7:B8))</f>
        <v/>
      </c>
      <c r="B8" s="24"/>
      <c r="C8" s="35" t="str">
        <f aca="false">IF(B8="","",IFERROR(INDEX(Grille!$C$7:$C$39,MATCH($B8,Grille!$B$7:$B$39,0)),"N° inconnu"))</f>
        <v/>
      </c>
      <c r="D8" s="35" t="str">
        <f aca="false">IF(B8="","",IFERROR(INDEX(Grille!$M$7:$M$39,MATCH($B8,Grille!$B$7:$B$39,0))&amp;"",""))</f>
        <v/>
      </c>
      <c r="E8" s="25"/>
      <c r="F8" s="28" t="str">
        <f aca="false">IF(B8="","",IFERROR(INDEX(Grille!$D$7:$D$39,MATCH($B8,Grille!$B$7:$B$39,0)),""))</f>
        <v/>
      </c>
      <c r="G8" s="28" t="str">
        <f aca="false">IF(B8="","",IFERROR(INDEX(Grille!$P$7:$P$39,MATCH($B8,Grille!$B$7:$B$39,0))&amp;"",""))</f>
        <v/>
      </c>
      <c r="H8" s="25"/>
      <c r="I8" s="25"/>
      <c r="J8" s="36"/>
      <c r="K8" s="24"/>
      <c r="L8" s="28" t="str">
        <f aca="false">IF(B8="","",IF(ISNA(MATCH($B8,Grille!$B$7:$B$39,0)),"N° d’indicateur inconnu",IF(LEFT(G8,2)&lt;&gt;"NC","À vérifier : pas de NC dans la grille",IF(COUNTIF($B$7:$B$36,B8)&gt;1,"Doublon",IF(OR(H8="",I8="",J8=""),"Action, responsable ou échéance à compléter","Complet")))))</f>
        <v/>
      </c>
    </row>
    <row r="9" customFormat="false" ht="21.75" hidden="false" customHeight="true" outlineLevel="0" collapsed="false">
      <c r="A9" s="28" t="str">
        <f aca="false">IF(B9="","",COUNT(B$7:B9))</f>
        <v/>
      </c>
      <c r="B9" s="24"/>
      <c r="C9" s="35" t="str">
        <f aca="false">IF(B9="","",IFERROR(INDEX(Grille!$C$7:$C$39,MATCH($B9,Grille!$B$7:$B$39,0)),"N° inconnu"))</f>
        <v/>
      </c>
      <c r="D9" s="35" t="str">
        <f aca="false">IF(B9="","",IFERROR(INDEX(Grille!$M$7:$M$39,MATCH($B9,Grille!$B$7:$B$39,0))&amp;"",""))</f>
        <v/>
      </c>
      <c r="E9" s="25"/>
      <c r="F9" s="28" t="str">
        <f aca="false">IF(B9="","",IFERROR(INDEX(Grille!$D$7:$D$39,MATCH($B9,Grille!$B$7:$B$39,0)),""))</f>
        <v/>
      </c>
      <c r="G9" s="28" t="str">
        <f aca="false">IF(B9="","",IFERROR(INDEX(Grille!$P$7:$P$39,MATCH($B9,Grille!$B$7:$B$39,0))&amp;"",""))</f>
        <v/>
      </c>
      <c r="H9" s="25"/>
      <c r="I9" s="25"/>
      <c r="J9" s="36"/>
      <c r="K9" s="24"/>
      <c r="L9" s="28" t="str">
        <f aca="false">IF(B9="","",IF(ISNA(MATCH($B9,Grille!$B$7:$B$39,0)),"N° d’indicateur inconnu",IF(LEFT(G9,2)&lt;&gt;"NC","À vérifier : pas de NC dans la grille",IF(COUNTIF($B$7:$B$36,B9)&gt;1,"Doublon",IF(OR(H9="",I9="",J9=""),"Action, responsable ou échéance à compléter","Complet")))))</f>
        <v/>
      </c>
    </row>
    <row r="10" customFormat="false" ht="21.75" hidden="false" customHeight="true" outlineLevel="0" collapsed="false">
      <c r="A10" s="28" t="str">
        <f aca="false">IF(B10="","",COUNT(B$7:B10))</f>
        <v/>
      </c>
      <c r="B10" s="24"/>
      <c r="C10" s="35" t="str">
        <f aca="false">IF(B10="","",IFERROR(INDEX(Grille!$C$7:$C$39,MATCH($B10,Grille!$B$7:$B$39,0)),"N° inconnu"))</f>
        <v/>
      </c>
      <c r="D10" s="35" t="str">
        <f aca="false">IF(B10="","",IFERROR(INDEX(Grille!$M$7:$M$39,MATCH($B10,Grille!$B$7:$B$39,0))&amp;"",""))</f>
        <v/>
      </c>
      <c r="E10" s="25"/>
      <c r="F10" s="28" t="str">
        <f aca="false">IF(B10="","",IFERROR(INDEX(Grille!$D$7:$D$39,MATCH($B10,Grille!$B$7:$B$39,0)),""))</f>
        <v/>
      </c>
      <c r="G10" s="28" t="str">
        <f aca="false">IF(B10="","",IFERROR(INDEX(Grille!$P$7:$P$39,MATCH($B10,Grille!$B$7:$B$39,0))&amp;"",""))</f>
        <v/>
      </c>
      <c r="H10" s="25"/>
      <c r="I10" s="25"/>
      <c r="J10" s="36"/>
      <c r="K10" s="24"/>
      <c r="L10" s="28" t="str">
        <f aca="false">IF(B10="","",IF(ISNA(MATCH($B10,Grille!$B$7:$B$39,0)),"N° d’indicateur inconnu",IF(LEFT(G10,2)&lt;&gt;"NC","À vérifier : pas de NC dans la grille",IF(COUNTIF($B$7:$B$36,B10)&gt;1,"Doublon",IF(OR(H10="",I10="",J10=""),"Action, responsable ou échéance à compléter","Complet")))))</f>
        <v/>
      </c>
    </row>
    <row r="11" customFormat="false" ht="21.75" hidden="false" customHeight="true" outlineLevel="0" collapsed="false">
      <c r="A11" s="28" t="str">
        <f aca="false">IF(B11="","",COUNT(B$7:B11))</f>
        <v/>
      </c>
      <c r="B11" s="24"/>
      <c r="C11" s="35" t="str">
        <f aca="false">IF(B11="","",IFERROR(INDEX(Grille!$C$7:$C$39,MATCH($B11,Grille!$B$7:$B$39,0)),"N° inconnu"))</f>
        <v/>
      </c>
      <c r="D11" s="35" t="str">
        <f aca="false">IF(B11="","",IFERROR(INDEX(Grille!$M$7:$M$39,MATCH($B11,Grille!$B$7:$B$39,0))&amp;"",""))</f>
        <v/>
      </c>
      <c r="E11" s="25"/>
      <c r="F11" s="28" t="str">
        <f aca="false">IF(B11="","",IFERROR(INDEX(Grille!$D$7:$D$39,MATCH($B11,Grille!$B$7:$B$39,0)),""))</f>
        <v/>
      </c>
      <c r="G11" s="28" t="str">
        <f aca="false">IF(B11="","",IFERROR(INDEX(Grille!$P$7:$P$39,MATCH($B11,Grille!$B$7:$B$39,0))&amp;"",""))</f>
        <v/>
      </c>
      <c r="H11" s="25"/>
      <c r="I11" s="25"/>
      <c r="J11" s="36"/>
      <c r="K11" s="24"/>
      <c r="L11" s="28" t="str">
        <f aca="false">IF(B11="","",IF(ISNA(MATCH($B11,Grille!$B$7:$B$39,0)),"N° d’indicateur inconnu",IF(LEFT(G11,2)&lt;&gt;"NC","À vérifier : pas de NC dans la grille",IF(COUNTIF($B$7:$B$36,B11)&gt;1,"Doublon",IF(OR(H11="",I11="",J11=""),"Action, responsable ou échéance à compléter","Complet")))))</f>
        <v/>
      </c>
    </row>
    <row r="12" customFormat="false" ht="21.75" hidden="false" customHeight="true" outlineLevel="0" collapsed="false">
      <c r="A12" s="28" t="str">
        <f aca="false">IF(B12="","",COUNT(B$7:B12))</f>
        <v/>
      </c>
      <c r="B12" s="24"/>
      <c r="C12" s="35" t="str">
        <f aca="false">IF(B12="","",IFERROR(INDEX(Grille!$C$7:$C$39,MATCH($B12,Grille!$B$7:$B$39,0)),"N° inconnu"))</f>
        <v/>
      </c>
      <c r="D12" s="35" t="str">
        <f aca="false">IF(B12="","",IFERROR(INDEX(Grille!$M$7:$M$39,MATCH($B12,Grille!$B$7:$B$39,0))&amp;"",""))</f>
        <v/>
      </c>
      <c r="E12" s="25"/>
      <c r="F12" s="28" t="str">
        <f aca="false">IF(B12="","",IFERROR(INDEX(Grille!$D$7:$D$39,MATCH($B12,Grille!$B$7:$B$39,0)),""))</f>
        <v/>
      </c>
      <c r="G12" s="28" t="str">
        <f aca="false">IF(B12="","",IFERROR(INDEX(Grille!$P$7:$P$39,MATCH($B12,Grille!$B$7:$B$39,0))&amp;"",""))</f>
        <v/>
      </c>
      <c r="H12" s="25"/>
      <c r="I12" s="25"/>
      <c r="J12" s="36"/>
      <c r="K12" s="24"/>
      <c r="L12" s="28" t="str">
        <f aca="false">IF(B12="","",IF(ISNA(MATCH($B12,Grille!$B$7:$B$39,0)),"N° d’indicateur inconnu",IF(LEFT(G12,2)&lt;&gt;"NC","À vérifier : pas de NC dans la grille",IF(COUNTIF($B$7:$B$36,B12)&gt;1,"Doublon",IF(OR(H12="",I12="",J12=""),"Action, responsable ou échéance à compléter","Complet")))))</f>
        <v/>
      </c>
    </row>
    <row r="13" customFormat="false" ht="21.75" hidden="false" customHeight="true" outlineLevel="0" collapsed="false">
      <c r="A13" s="28" t="str">
        <f aca="false">IF(B13="","",COUNT(B$7:B13))</f>
        <v/>
      </c>
      <c r="B13" s="24"/>
      <c r="C13" s="35" t="str">
        <f aca="false">IF(B13="","",IFERROR(INDEX(Grille!$C$7:$C$39,MATCH($B13,Grille!$B$7:$B$39,0)),"N° inconnu"))</f>
        <v/>
      </c>
      <c r="D13" s="35" t="str">
        <f aca="false">IF(B13="","",IFERROR(INDEX(Grille!$M$7:$M$39,MATCH($B13,Grille!$B$7:$B$39,0))&amp;"",""))</f>
        <v/>
      </c>
      <c r="E13" s="25"/>
      <c r="F13" s="28" t="str">
        <f aca="false">IF(B13="","",IFERROR(INDEX(Grille!$D$7:$D$39,MATCH($B13,Grille!$B$7:$B$39,0)),""))</f>
        <v/>
      </c>
      <c r="G13" s="28" t="str">
        <f aca="false">IF(B13="","",IFERROR(INDEX(Grille!$P$7:$P$39,MATCH($B13,Grille!$B$7:$B$39,0))&amp;"",""))</f>
        <v/>
      </c>
      <c r="H13" s="25"/>
      <c r="I13" s="25"/>
      <c r="J13" s="36"/>
      <c r="K13" s="24"/>
      <c r="L13" s="28" t="str">
        <f aca="false">IF(B13="","",IF(ISNA(MATCH($B13,Grille!$B$7:$B$39,0)),"N° d’indicateur inconnu",IF(LEFT(G13,2)&lt;&gt;"NC","À vérifier : pas de NC dans la grille",IF(COUNTIF($B$7:$B$36,B13)&gt;1,"Doublon",IF(OR(H13="",I13="",J13=""),"Action, responsable ou échéance à compléter","Complet")))))</f>
        <v/>
      </c>
    </row>
    <row r="14" customFormat="false" ht="21.75" hidden="false" customHeight="true" outlineLevel="0" collapsed="false">
      <c r="A14" s="28" t="str">
        <f aca="false">IF(B14="","",COUNT(B$7:B14))</f>
        <v/>
      </c>
      <c r="B14" s="24"/>
      <c r="C14" s="35" t="str">
        <f aca="false">IF(B14="","",IFERROR(INDEX(Grille!$C$7:$C$39,MATCH($B14,Grille!$B$7:$B$39,0)),"N° inconnu"))</f>
        <v/>
      </c>
      <c r="D14" s="35" t="str">
        <f aca="false">IF(B14="","",IFERROR(INDEX(Grille!$M$7:$M$39,MATCH($B14,Grille!$B$7:$B$39,0))&amp;"",""))</f>
        <v/>
      </c>
      <c r="E14" s="25"/>
      <c r="F14" s="28" t="str">
        <f aca="false">IF(B14="","",IFERROR(INDEX(Grille!$D$7:$D$39,MATCH($B14,Grille!$B$7:$B$39,0)),""))</f>
        <v/>
      </c>
      <c r="G14" s="28" t="str">
        <f aca="false">IF(B14="","",IFERROR(INDEX(Grille!$P$7:$P$39,MATCH($B14,Grille!$B$7:$B$39,0))&amp;"",""))</f>
        <v/>
      </c>
      <c r="H14" s="25"/>
      <c r="I14" s="25"/>
      <c r="J14" s="36"/>
      <c r="K14" s="24"/>
      <c r="L14" s="28" t="str">
        <f aca="false">IF(B14="","",IF(ISNA(MATCH($B14,Grille!$B$7:$B$39,0)),"N° d’indicateur inconnu",IF(LEFT(G14,2)&lt;&gt;"NC","À vérifier : pas de NC dans la grille",IF(COUNTIF($B$7:$B$36,B14)&gt;1,"Doublon",IF(OR(H14="",I14="",J14=""),"Action, responsable ou échéance à compléter","Complet")))))</f>
        <v/>
      </c>
    </row>
    <row r="15" customFormat="false" ht="21.75" hidden="false" customHeight="true" outlineLevel="0" collapsed="false">
      <c r="A15" s="28" t="str">
        <f aca="false">IF(B15="","",COUNT(B$7:B15))</f>
        <v/>
      </c>
      <c r="B15" s="24"/>
      <c r="C15" s="35" t="str">
        <f aca="false">IF(B15="","",IFERROR(INDEX(Grille!$C$7:$C$39,MATCH($B15,Grille!$B$7:$B$39,0)),"N° inconnu"))</f>
        <v/>
      </c>
      <c r="D15" s="35" t="str">
        <f aca="false">IF(B15="","",IFERROR(INDEX(Grille!$M$7:$M$39,MATCH($B15,Grille!$B$7:$B$39,0))&amp;"",""))</f>
        <v/>
      </c>
      <c r="E15" s="25"/>
      <c r="F15" s="28" t="str">
        <f aca="false">IF(B15="","",IFERROR(INDEX(Grille!$D$7:$D$39,MATCH($B15,Grille!$B$7:$B$39,0)),""))</f>
        <v/>
      </c>
      <c r="G15" s="28" t="str">
        <f aca="false">IF(B15="","",IFERROR(INDEX(Grille!$P$7:$P$39,MATCH($B15,Grille!$B$7:$B$39,0))&amp;"",""))</f>
        <v/>
      </c>
      <c r="H15" s="25"/>
      <c r="I15" s="25"/>
      <c r="J15" s="36"/>
      <c r="K15" s="24"/>
      <c r="L15" s="28" t="str">
        <f aca="false">IF(B15="","",IF(ISNA(MATCH($B15,Grille!$B$7:$B$39,0)),"N° d’indicateur inconnu",IF(LEFT(G15,2)&lt;&gt;"NC","À vérifier : pas de NC dans la grille",IF(COUNTIF($B$7:$B$36,B15)&gt;1,"Doublon",IF(OR(H15="",I15="",J15=""),"Action, responsable ou échéance à compléter","Complet")))))</f>
        <v/>
      </c>
    </row>
    <row r="16" customFormat="false" ht="21.75" hidden="false" customHeight="true" outlineLevel="0" collapsed="false">
      <c r="A16" s="28" t="str">
        <f aca="false">IF(B16="","",COUNT(B$7:B16))</f>
        <v/>
      </c>
      <c r="B16" s="24"/>
      <c r="C16" s="35" t="str">
        <f aca="false">IF(B16="","",IFERROR(INDEX(Grille!$C$7:$C$39,MATCH($B16,Grille!$B$7:$B$39,0)),"N° inconnu"))</f>
        <v/>
      </c>
      <c r="D16" s="35" t="str">
        <f aca="false">IF(B16="","",IFERROR(INDEX(Grille!$M$7:$M$39,MATCH($B16,Grille!$B$7:$B$39,0))&amp;"",""))</f>
        <v/>
      </c>
      <c r="E16" s="25"/>
      <c r="F16" s="28" t="str">
        <f aca="false">IF(B16="","",IFERROR(INDEX(Grille!$D$7:$D$39,MATCH($B16,Grille!$B$7:$B$39,0)),""))</f>
        <v/>
      </c>
      <c r="G16" s="28" t="str">
        <f aca="false">IF(B16="","",IFERROR(INDEX(Grille!$P$7:$P$39,MATCH($B16,Grille!$B$7:$B$39,0))&amp;"",""))</f>
        <v/>
      </c>
      <c r="H16" s="25"/>
      <c r="I16" s="25"/>
      <c r="J16" s="36"/>
      <c r="K16" s="24"/>
      <c r="L16" s="28" t="str">
        <f aca="false">IF(B16="","",IF(ISNA(MATCH($B16,Grille!$B$7:$B$39,0)),"N° d’indicateur inconnu",IF(LEFT(G16,2)&lt;&gt;"NC","À vérifier : pas de NC dans la grille",IF(COUNTIF($B$7:$B$36,B16)&gt;1,"Doublon",IF(OR(H16="",I16="",J16=""),"Action, responsable ou échéance à compléter","Complet")))))</f>
        <v/>
      </c>
    </row>
    <row r="17" customFormat="false" ht="21.75" hidden="false" customHeight="true" outlineLevel="0" collapsed="false">
      <c r="A17" s="28" t="str">
        <f aca="false">IF(B17="","",COUNT(B$7:B17))</f>
        <v/>
      </c>
      <c r="B17" s="24"/>
      <c r="C17" s="35" t="str">
        <f aca="false">IF(B17="","",IFERROR(INDEX(Grille!$C$7:$C$39,MATCH($B17,Grille!$B$7:$B$39,0)),"N° inconnu"))</f>
        <v/>
      </c>
      <c r="D17" s="35" t="str">
        <f aca="false">IF(B17="","",IFERROR(INDEX(Grille!$M$7:$M$39,MATCH($B17,Grille!$B$7:$B$39,0))&amp;"",""))</f>
        <v/>
      </c>
      <c r="E17" s="25"/>
      <c r="F17" s="28" t="str">
        <f aca="false">IF(B17="","",IFERROR(INDEX(Grille!$D$7:$D$39,MATCH($B17,Grille!$B$7:$B$39,0)),""))</f>
        <v/>
      </c>
      <c r="G17" s="28" t="str">
        <f aca="false">IF(B17="","",IFERROR(INDEX(Grille!$P$7:$P$39,MATCH($B17,Grille!$B$7:$B$39,0))&amp;"",""))</f>
        <v/>
      </c>
      <c r="H17" s="25"/>
      <c r="I17" s="25"/>
      <c r="J17" s="36"/>
      <c r="K17" s="24"/>
      <c r="L17" s="28" t="str">
        <f aca="false">IF(B17="","",IF(ISNA(MATCH($B17,Grille!$B$7:$B$39,0)),"N° d’indicateur inconnu",IF(LEFT(G17,2)&lt;&gt;"NC","À vérifier : pas de NC dans la grille",IF(COUNTIF($B$7:$B$36,B17)&gt;1,"Doublon",IF(OR(H17="",I17="",J17=""),"Action, responsable ou échéance à compléter","Complet")))))</f>
        <v/>
      </c>
    </row>
    <row r="18" customFormat="false" ht="21.75" hidden="false" customHeight="true" outlineLevel="0" collapsed="false">
      <c r="A18" s="28" t="str">
        <f aca="false">IF(B18="","",COUNT(B$7:B18))</f>
        <v/>
      </c>
      <c r="B18" s="24"/>
      <c r="C18" s="35" t="str">
        <f aca="false">IF(B18="","",IFERROR(INDEX(Grille!$C$7:$C$39,MATCH($B18,Grille!$B$7:$B$39,0)),"N° inconnu"))</f>
        <v/>
      </c>
      <c r="D18" s="35" t="str">
        <f aca="false">IF(B18="","",IFERROR(INDEX(Grille!$M$7:$M$39,MATCH($B18,Grille!$B$7:$B$39,0))&amp;"",""))</f>
        <v/>
      </c>
      <c r="E18" s="25"/>
      <c r="F18" s="28" t="str">
        <f aca="false">IF(B18="","",IFERROR(INDEX(Grille!$D$7:$D$39,MATCH($B18,Grille!$B$7:$B$39,0)),""))</f>
        <v/>
      </c>
      <c r="G18" s="28" t="str">
        <f aca="false">IF(B18="","",IFERROR(INDEX(Grille!$P$7:$P$39,MATCH($B18,Grille!$B$7:$B$39,0))&amp;"",""))</f>
        <v/>
      </c>
      <c r="H18" s="25"/>
      <c r="I18" s="25"/>
      <c r="J18" s="36"/>
      <c r="K18" s="24"/>
      <c r="L18" s="28" t="str">
        <f aca="false">IF(B18="","",IF(ISNA(MATCH($B18,Grille!$B$7:$B$39,0)),"N° d’indicateur inconnu",IF(LEFT(G18,2)&lt;&gt;"NC","À vérifier : pas de NC dans la grille",IF(COUNTIF($B$7:$B$36,B18)&gt;1,"Doublon",IF(OR(H18="",I18="",J18=""),"Action, responsable ou échéance à compléter","Complet")))))</f>
        <v/>
      </c>
    </row>
    <row r="19" customFormat="false" ht="21.75" hidden="false" customHeight="true" outlineLevel="0" collapsed="false">
      <c r="A19" s="28" t="str">
        <f aca="false">IF(B19="","",COUNT(B$7:B19))</f>
        <v/>
      </c>
      <c r="B19" s="24"/>
      <c r="C19" s="35" t="str">
        <f aca="false">IF(B19="","",IFERROR(INDEX(Grille!$C$7:$C$39,MATCH($B19,Grille!$B$7:$B$39,0)),"N° inconnu"))</f>
        <v/>
      </c>
      <c r="D19" s="35" t="str">
        <f aca="false">IF(B19="","",IFERROR(INDEX(Grille!$M$7:$M$39,MATCH($B19,Grille!$B$7:$B$39,0))&amp;"",""))</f>
        <v/>
      </c>
      <c r="E19" s="25"/>
      <c r="F19" s="28" t="str">
        <f aca="false">IF(B19="","",IFERROR(INDEX(Grille!$D$7:$D$39,MATCH($B19,Grille!$B$7:$B$39,0)),""))</f>
        <v/>
      </c>
      <c r="G19" s="28" t="str">
        <f aca="false">IF(B19="","",IFERROR(INDEX(Grille!$P$7:$P$39,MATCH($B19,Grille!$B$7:$B$39,0))&amp;"",""))</f>
        <v/>
      </c>
      <c r="H19" s="25"/>
      <c r="I19" s="25"/>
      <c r="J19" s="36"/>
      <c r="K19" s="24"/>
      <c r="L19" s="28" t="str">
        <f aca="false">IF(B19="","",IF(ISNA(MATCH($B19,Grille!$B$7:$B$39,0)),"N° d’indicateur inconnu",IF(LEFT(G19,2)&lt;&gt;"NC","À vérifier : pas de NC dans la grille",IF(COUNTIF($B$7:$B$36,B19)&gt;1,"Doublon",IF(OR(H19="",I19="",J19=""),"Action, responsable ou échéance à compléter","Complet")))))</f>
        <v/>
      </c>
    </row>
    <row r="20" customFormat="false" ht="21.75" hidden="false" customHeight="true" outlineLevel="0" collapsed="false">
      <c r="A20" s="28" t="str">
        <f aca="false">IF(B20="","",COUNT(B$7:B20))</f>
        <v/>
      </c>
      <c r="B20" s="24"/>
      <c r="C20" s="35" t="str">
        <f aca="false">IF(B20="","",IFERROR(INDEX(Grille!$C$7:$C$39,MATCH($B20,Grille!$B$7:$B$39,0)),"N° inconnu"))</f>
        <v/>
      </c>
      <c r="D20" s="35" t="str">
        <f aca="false">IF(B20="","",IFERROR(INDEX(Grille!$M$7:$M$39,MATCH($B20,Grille!$B$7:$B$39,0))&amp;"",""))</f>
        <v/>
      </c>
      <c r="E20" s="25"/>
      <c r="F20" s="28" t="str">
        <f aca="false">IF(B20="","",IFERROR(INDEX(Grille!$D$7:$D$39,MATCH($B20,Grille!$B$7:$B$39,0)),""))</f>
        <v/>
      </c>
      <c r="G20" s="28" t="str">
        <f aca="false">IF(B20="","",IFERROR(INDEX(Grille!$P$7:$P$39,MATCH($B20,Grille!$B$7:$B$39,0))&amp;"",""))</f>
        <v/>
      </c>
      <c r="H20" s="25"/>
      <c r="I20" s="25"/>
      <c r="J20" s="36"/>
      <c r="K20" s="24"/>
      <c r="L20" s="28" t="str">
        <f aca="false">IF(B20="","",IF(ISNA(MATCH($B20,Grille!$B$7:$B$39,0)),"N° d’indicateur inconnu",IF(LEFT(G20,2)&lt;&gt;"NC","À vérifier : pas de NC dans la grille",IF(COUNTIF($B$7:$B$36,B20)&gt;1,"Doublon",IF(OR(H20="",I20="",J20=""),"Action, responsable ou échéance à compléter","Complet")))))</f>
        <v/>
      </c>
    </row>
    <row r="21" customFormat="false" ht="21.75" hidden="false" customHeight="true" outlineLevel="0" collapsed="false">
      <c r="A21" s="28" t="str">
        <f aca="false">IF(B21="","",COUNT(B$7:B21))</f>
        <v/>
      </c>
      <c r="B21" s="24"/>
      <c r="C21" s="35" t="str">
        <f aca="false">IF(B21="","",IFERROR(INDEX(Grille!$C$7:$C$39,MATCH($B21,Grille!$B$7:$B$39,0)),"N° inconnu"))</f>
        <v/>
      </c>
      <c r="D21" s="35" t="str">
        <f aca="false">IF(B21="","",IFERROR(INDEX(Grille!$M$7:$M$39,MATCH($B21,Grille!$B$7:$B$39,0))&amp;"",""))</f>
        <v/>
      </c>
      <c r="E21" s="25"/>
      <c r="F21" s="28" t="str">
        <f aca="false">IF(B21="","",IFERROR(INDEX(Grille!$D$7:$D$39,MATCH($B21,Grille!$B$7:$B$39,0)),""))</f>
        <v/>
      </c>
      <c r="G21" s="28" t="str">
        <f aca="false">IF(B21="","",IFERROR(INDEX(Grille!$P$7:$P$39,MATCH($B21,Grille!$B$7:$B$39,0))&amp;"",""))</f>
        <v/>
      </c>
      <c r="H21" s="25"/>
      <c r="I21" s="25"/>
      <c r="J21" s="36"/>
      <c r="K21" s="24"/>
      <c r="L21" s="28" t="str">
        <f aca="false">IF(B21="","",IF(ISNA(MATCH($B21,Grille!$B$7:$B$39,0)),"N° d’indicateur inconnu",IF(LEFT(G21,2)&lt;&gt;"NC","À vérifier : pas de NC dans la grille",IF(COUNTIF($B$7:$B$36,B21)&gt;1,"Doublon",IF(OR(H21="",I21="",J21=""),"Action, responsable ou échéance à compléter","Complet")))))</f>
        <v/>
      </c>
    </row>
    <row r="22" customFormat="false" ht="21.75" hidden="false" customHeight="true" outlineLevel="0" collapsed="false">
      <c r="A22" s="28" t="str">
        <f aca="false">IF(B22="","",COUNT(B$7:B22))</f>
        <v/>
      </c>
      <c r="B22" s="24"/>
      <c r="C22" s="35" t="str">
        <f aca="false">IF(B22="","",IFERROR(INDEX(Grille!$C$7:$C$39,MATCH($B22,Grille!$B$7:$B$39,0)),"N° inconnu"))</f>
        <v/>
      </c>
      <c r="D22" s="35" t="str">
        <f aca="false">IF(B22="","",IFERROR(INDEX(Grille!$M$7:$M$39,MATCH($B22,Grille!$B$7:$B$39,0))&amp;"",""))</f>
        <v/>
      </c>
      <c r="E22" s="25"/>
      <c r="F22" s="28" t="str">
        <f aca="false">IF(B22="","",IFERROR(INDEX(Grille!$D$7:$D$39,MATCH($B22,Grille!$B$7:$B$39,0)),""))</f>
        <v/>
      </c>
      <c r="G22" s="28" t="str">
        <f aca="false">IF(B22="","",IFERROR(INDEX(Grille!$P$7:$P$39,MATCH($B22,Grille!$B$7:$B$39,0))&amp;"",""))</f>
        <v/>
      </c>
      <c r="H22" s="25"/>
      <c r="I22" s="25"/>
      <c r="J22" s="36"/>
      <c r="K22" s="24"/>
      <c r="L22" s="28" t="str">
        <f aca="false">IF(B22="","",IF(ISNA(MATCH($B22,Grille!$B$7:$B$39,0)),"N° d’indicateur inconnu",IF(LEFT(G22,2)&lt;&gt;"NC","À vérifier : pas de NC dans la grille",IF(COUNTIF($B$7:$B$36,B22)&gt;1,"Doublon",IF(OR(H22="",I22="",J22=""),"Action, responsable ou échéance à compléter","Complet")))))</f>
        <v/>
      </c>
    </row>
    <row r="23" customFormat="false" ht="21.75" hidden="false" customHeight="true" outlineLevel="0" collapsed="false">
      <c r="A23" s="28" t="str">
        <f aca="false">IF(B23="","",COUNT(B$7:B23))</f>
        <v/>
      </c>
      <c r="B23" s="24"/>
      <c r="C23" s="35" t="str">
        <f aca="false">IF(B23="","",IFERROR(INDEX(Grille!$C$7:$C$39,MATCH($B23,Grille!$B$7:$B$39,0)),"N° inconnu"))</f>
        <v/>
      </c>
      <c r="D23" s="35" t="str">
        <f aca="false">IF(B23="","",IFERROR(INDEX(Grille!$M$7:$M$39,MATCH($B23,Grille!$B$7:$B$39,0))&amp;"",""))</f>
        <v/>
      </c>
      <c r="E23" s="25"/>
      <c r="F23" s="28" t="str">
        <f aca="false">IF(B23="","",IFERROR(INDEX(Grille!$D$7:$D$39,MATCH($B23,Grille!$B$7:$B$39,0)),""))</f>
        <v/>
      </c>
      <c r="G23" s="28" t="str">
        <f aca="false">IF(B23="","",IFERROR(INDEX(Grille!$P$7:$P$39,MATCH($B23,Grille!$B$7:$B$39,0))&amp;"",""))</f>
        <v/>
      </c>
      <c r="H23" s="25"/>
      <c r="I23" s="25"/>
      <c r="J23" s="36"/>
      <c r="K23" s="24"/>
      <c r="L23" s="28" t="str">
        <f aca="false">IF(B23="","",IF(ISNA(MATCH($B23,Grille!$B$7:$B$39,0)),"N° d’indicateur inconnu",IF(LEFT(G23,2)&lt;&gt;"NC","À vérifier : pas de NC dans la grille",IF(COUNTIF($B$7:$B$36,B23)&gt;1,"Doublon",IF(OR(H23="",I23="",J23=""),"Action, responsable ou échéance à compléter","Complet")))))</f>
        <v/>
      </c>
    </row>
    <row r="24" customFormat="false" ht="21.75" hidden="false" customHeight="true" outlineLevel="0" collapsed="false">
      <c r="A24" s="28" t="str">
        <f aca="false">IF(B24="","",COUNT(B$7:B24))</f>
        <v/>
      </c>
      <c r="B24" s="24"/>
      <c r="C24" s="35" t="str">
        <f aca="false">IF(B24="","",IFERROR(INDEX(Grille!$C$7:$C$39,MATCH($B24,Grille!$B$7:$B$39,0)),"N° inconnu"))</f>
        <v/>
      </c>
      <c r="D24" s="35" t="str">
        <f aca="false">IF(B24="","",IFERROR(INDEX(Grille!$M$7:$M$39,MATCH($B24,Grille!$B$7:$B$39,0))&amp;"",""))</f>
        <v/>
      </c>
      <c r="E24" s="25"/>
      <c r="F24" s="28" t="str">
        <f aca="false">IF(B24="","",IFERROR(INDEX(Grille!$D$7:$D$39,MATCH($B24,Grille!$B$7:$B$39,0)),""))</f>
        <v/>
      </c>
      <c r="G24" s="28" t="str">
        <f aca="false">IF(B24="","",IFERROR(INDEX(Grille!$P$7:$P$39,MATCH($B24,Grille!$B$7:$B$39,0))&amp;"",""))</f>
        <v/>
      </c>
      <c r="H24" s="25"/>
      <c r="I24" s="25"/>
      <c r="J24" s="36"/>
      <c r="K24" s="24"/>
      <c r="L24" s="28" t="str">
        <f aca="false">IF(B24="","",IF(ISNA(MATCH($B24,Grille!$B$7:$B$39,0)),"N° d’indicateur inconnu",IF(LEFT(G24,2)&lt;&gt;"NC","À vérifier : pas de NC dans la grille",IF(COUNTIF($B$7:$B$36,B24)&gt;1,"Doublon",IF(OR(H24="",I24="",J24=""),"Action, responsable ou échéance à compléter","Complet")))))</f>
        <v/>
      </c>
    </row>
    <row r="25" customFormat="false" ht="21.75" hidden="false" customHeight="true" outlineLevel="0" collapsed="false">
      <c r="A25" s="28" t="str">
        <f aca="false">IF(B25="","",COUNT(B$7:B25))</f>
        <v/>
      </c>
      <c r="B25" s="24"/>
      <c r="C25" s="35" t="str">
        <f aca="false">IF(B25="","",IFERROR(INDEX(Grille!$C$7:$C$39,MATCH($B25,Grille!$B$7:$B$39,0)),"N° inconnu"))</f>
        <v/>
      </c>
      <c r="D25" s="35" t="str">
        <f aca="false">IF(B25="","",IFERROR(INDEX(Grille!$M$7:$M$39,MATCH($B25,Grille!$B$7:$B$39,0))&amp;"",""))</f>
        <v/>
      </c>
      <c r="E25" s="25"/>
      <c r="F25" s="28" t="str">
        <f aca="false">IF(B25="","",IFERROR(INDEX(Grille!$D$7:$D$39,MATCH($B25,Grille!$B$7:$B$39,0)),""))</f>
        <v/>
      </c>
      <c r="G25" s="28" t="str">
        <f aca="false">IF(B25="","",IFERROR(INDEX(Grille!$P$7:$P$39,MATCH($B25,Grille!$B$7:$B$39,0))&amp;"",""))</f>
        <v/>
      </c>
      <c r="H25" s="25"/>
      <c r="I25" s="25"/>
      <c r="J25" s="36"/>
      <c r="K25" s="24"/>
      <c r="L25" s="28" t="str">
        <f aca="false">IF(B25="","",IF(ISNA(MATCH($B25,Grille!$B$7:$B$39,0)),"N° d’indicateur inconnu",IF(LEFT(G25,2)&lt;&gt;"NC","À vérifier : pas de NC dans la grille",IF(COUNTIF($B$7:$B$36,B25)&gt;1,"Doublon",IF(OR(H25="",I25="",J25=""),"Action, responsable ou échéance à compléter","Complet")))))</f>
        <v/>
      </c>
    </row>
    <row r="26" customFormat="false" ht="21.75" hidden="false" customHeight="true" outlineLevel="0" collapsed="false">
      <c r="A26" s="28" t="str">
        <f aca="false">IF(B26="","",COUNT(B$7:B26))</f>
        <v/>
      </c>
      <c r="B26" s="24"/>
      <c r="C26" s="35" t="str">
        <f aca="false">IF(B26="","",IFERROR(INDEX(Grille!$C$7:$C$39,MATCH($B26,Grille!$B$7:$B$39,0)),"N° inconnu"))</f>
        <v/>
      </c>
      <c r="D26" s="35" t="str">
        <f aca="false">IF(B26="","",IFERROR(INDEX(Grille!$M$7:$M$39,MATCH($B26,Grille!$B$7:$B$39,0))&amp;"",""))</f>
        <v/>
      </c>
      <c r="E26" s="25"/>
      <c r="F26" s="28" t="str">
        <f aca="false">IF(B26="","",IFERROR(INDEX(Grille!$D$7:$D$39,MATCH($B26,Grille!$B$7:$B$39,0)),""))</f>
        <v/>
      </c>
      <c r="G26" s="28" t="str">
        <f aca="false">IF(B26="","",IFERROR(INDEX(Grille!$P$7:$P$39,MATCH($B26,Grille!$B$7:$B$39,0))&amp;"",""))</f>
        <v/>
      </c>
      <c r="H26" s="25"/>
      <c r="I26" s="25"/>
      <c r="J26" s="36"/>
      <c r="K26" s="24"/>
      <c r="L26" s="28" t="str">
        <f aca="false">IF(B26="","",IF(ISNA(MATCH($B26,Grille!$B$7:$B$39,0)),"N° d’indicateur inconnu",IF(LEFT(G26,2)&lt;&gt;"NC","À vérifier : pas de NC dans la grille",IF(COUNTIF($B$7:$B$36,B26)&gt;1,"Doublon",IF(OR(H26="",I26="",J26=""),"Action, responsable ou échéance à compléter","Complet")))))</f>
        <v/>
      </c>
    </row>
    <row r="27" customFormat="false" ht="21.75" hidden="false" customHeight="true" outlineLevel="0" collapsed="false">
      <c r="A27" s="28" t="str">
        <f aca="false">IF(B27="","",COUNT(B$7:B27))</f>
        <v/>
      </c>
      <c r="B27" s="24"/>
      <c r="C27" s="35" t="str">
        <f aca="false">IF(B27="","",IFERROR(INDEX(Grille!$C$7:$C$39,MATCH($B27,Grille!$B$7:$B$39,0)),"N° inconnu"))</f>
        <v/>
      </c>
      <c r="D27" s="35" t="str">
        <f aca="false">IF(B27="","",IFERROR(INDEX(Grille!$M$7:$M$39,MATCH($B27,Grille!$B$7:$B$39,0))&amp;"",""))</f>
        <v/>
      </c>
      <c r="E27" s="25"/>
      <c r="F27" s="28" t="str">
        <f aca="false">IF(B27="","",IFERROR(INDEX(Grille!$D$7:$D$39,MATCH($B27,Grille!$B$7:$B$39,0)),""))</f>
        <v/>
      </c>
      <c r="G27" s="28" t="str">
        <f aca="false">IF(B27="","",IFERROR(INDEX(Grille!$P$7:$P$39,MATCH($B27,Grille!$B$7:$B$39,0))&amp;"",""))</f>
        <v/>
      </c>
      <c r="H27" s="25"/>
      <c r="I27" s="25"/>
      <c r="J27" s="36"/>
      <c r="K27" s="24"/>
      <c r="L27" s="28" t="str">
        <f aca="false">IF(B27="","",IF(ISNA(MATCH($B27,Grille!$B$7:$B$39,0)),"N° d’indicateur inconnu",IF(LEFT(G27,2)&lt;&gt;"NC","À vérifier : pas de NC dans la grille",IF(COUNTIF($B$7:$B$36,B27)&gt;1,"Doublon",IF(OR(H27="",I27="",J27=""),"Action, responsable ou échéance à compléter","Complet")))))</f>
        <v/>
      </c>
    </row>
    <row r="28" customFormat="false" ht="21.75" hidden="false" customHeight="true" outlineLevel="0" collapsed="false">
      <c r="A28" s="28" t="str">
        <f aca="false">IF(B28="","",COUNT(B$7:B28))</f>
        <v/>
      </c>
      <c r="B28" s="24"/>
      <c r="C28" s="35" t="str">
        <f aca="false">IF(B28="","",IFERROR(INDEX(Grille!$C$7:$C$39,MATCH($B28,Grille!$B$7:$B$39,0)),"N° inconnu"))</f>
        <v/>
      </c>
      <c r="D28" s="35" t="str">
        <f aca="false">IF(B28="","",IFERROR(INDEX(Grille!$M$7:$M$39,MATCH($B28,Grille!$B$7:$B$39,0))&amp;"",""))</f>
        <v/>
      </c>
      <c r="E28" s="25"/>
      <c r="F28" s="28" t="str">
        <f aca="false">IF(B28="","",IFERROR(INDEX(Grille!$D$7:$D$39,MATCH($B28,Grille!$B$7:$B$39,0)),""))</f>
        <v/>
      </c>
      <c r="G28" s="28" t="str">
        <f aca="false">IF(B28="","",IFERROR(INDEX(Grille!$P$7:$P$39,MATCH($B28,Grille!$B$7:$B$39,0))&amp;"",""))</f>
        <v/>
      </c>
      <c r="H28" s="25"/>
      <c r="I28" s="25"/>
      <c r="J28" s="36"/>
      <c r="K28" s="24"/>
      <c r="L28" s="28" t="str">
        <f aca="false">IF(B28="","",IF(ISNA(MATCH($B28,Grille!$B$7:$B$39,0)),"N° d’indicateur inconnu",IF(LEFT(G28,2)&lt;&gt;"NC","À vérifier : pas de NC dans la grille",IF(COUNTIF($B$7:$B$36,B28)&gt;1,"Doublon",IF(OR(H28="",I28="",J28=""),"Action, responsable ou échéance à compléter","Complet")))))</f>
        <v/>
      </c>
    </row>
    <row r="29" customFormat="false" ht="21.75" hidden="false" customHeight="true" outlineLevel="0" collapsed="false">
      <c r="A29" s="28" t="str">
        <f aca="false">IF(B29="","",COUNT(B$7:B29))</f>
        <v/>
      </c>
      <c r="B29" s="24"/>
      <c r="C29" s="35" t="str">
        <f aca="false">IF(B29="","",IFERROR(INDEX(Grille!$C$7:$C$39,MATCH($B29,Grille!$B$7:$B$39,0)),"N° inconnu"))</f>
        <v/>
      </c>
      <c r="D29" s="35" t="str">
        <f aca="false">IF(B29="","",IFERROR(INDEX(Grille!$M$7:$M$39,MATCH($B29,Grille!$B$7:$B$39,0))&amp;"",""))</f>
        <v/>
      </c>
      <c r="E29" s="25"/>
      <c r="F29" s="28" t="str">
        <f aca="false">IF(B29="","",IFERROR(INDEX(Grille!$D$7:$D$39,MATCH($B29,Grille!$B$7:$B$39,0)),""))</f>
        <v/>
      </c>
      <c r="G29" s="28" t="str">
        <f aca="false">IF(B29="","",IFERROR(INDEX(Grille!$P$7:$P$39,MATCH($B29,Grille!$B$7:$B$39,0))&amp;"",""))</f>
        <v/>
      </c>
      <c r="H29" s="25"/>
      <c r="I29" s="25"/>
      <c r="J29" s="36"/>
      <c r="K29" s="24"/>
      <c r="L29" s="28" t="str">
        <f aca="false">IF(B29="","",IF(ISNA(MATCH($B29,Grille!$B$7:$B$39,0)),"N° d’indicateur inconnu",IF(LEFT(G29,2)&lt;&gt;"NC","À vérifier : pas de NC dans la grille",IF(COUNTIF($B$7:$B$36,B29)&gt;1,"Doublon",IF(OR(H29="",I29="",J29=""),"Action, responsable ou échéance à compléter","Complet")))))</f>
        <v/>
      </c>
    </row>
    <row r="30" customFormat="false" ht="21.75" hidden="false" customHeight="true" outlineLevel="0" collapsed="false">
      <c r="A30" s="28" t="str">
        <f aca="false">IF(B30="","",COUNT(B$7:B30))</f>
        <v/>
      </c>
      <c r="B30" s="24"/>
      <c r="C30" s="35" t="str">
        <f aca="false">IF(B30="","",IFERROR(INDEX(Grille!$C$7:$C$39,MATCH($B30,Grille!$B$7:$B$39,0)),"N° inconnu"))</f>
        <v/>
      </c>
      <c r="D30" s="35" t="str">
        <f aca="false">IF(B30="","",IFERROR(INDEX(Grille!$M$7:$M$39,MATCH($B30,Grille!$B$7:$B$39,0))&amp;"",""))</f>
        <v/>
      </c>
      <c r="E30" s="25"/>
      <c r="F30" s="28" t="str">
        <f aca="false">IF(B30="","",IFERROR(INDEX(Grille!$D$7:$D$39,MATCH($B30,Grille!$B$7:$B$39,0)),""))</f>
        <v/>
      </c>
      <c r="G30" s="28" t="str">
        <f aca="false">IF(B30="","",IFERROR(INDEX(Grille!$P$7:$P$39,MATCH($B30,Grille!$B$7:$B$39,0))&amp;"",""))</f>
        <v/>
      </c>
      <c r="H30" s="25"/>
      <c r="I30" s="25"/>
      <c r="J30" s="36"/>
      <c r="K30" s="24"/>
      <c r="L30" s="28" t="str">
        <f aca="false">IF(B30="","",IF(ISNA(MATCH($B30,Grille!$B$7:$B$39,0)),"N° d’indicateur inconnu",IF(LEFT(G30,2)&lt;&gt;"NC","À vérifier : pas de NC dans la grille",IF(COUNTIF($B$7:$B$36,B30)&gt;1,"Doublon",IF(OR(H30="",I30="",J30=""),"Action, responsable ou échéance à compléter","Complet")))))</f>
        <v/>
      </c>
    </row>
    <row r="31" customFormat="false" ht="21.75" hidden="false" customHeight="true" outlineLevel="0" collapsed="false">
      <c r="A31" s="28" t="str">
        <f aca="false">IF(B31="","",COUNT(B$7:B31))</f>
        <v/>
      </c>
      <c r="B31" s="24"/>
      <c r="C31" s="35" t="str">
        <f aca="false">IF(B31="","",IFERROR(INDEX(Grille!$C$7:$C$39,MATCH($B31,Grille!$B$7:$B$39,0)),"N° inconnu"))</f>
        <v/>
      </c>
      <c r="D31" s="35" t="str">
        <f aca="false">IF(B31="","",IFERROR(INDEX(Grille!$M$7:$M$39,MATCH($B31,Grille!$B$7:$B$39,0))&amp;"",""))</f>
        <v/>
      </c>
      <c r="E31" s="25"/>
      <c r="F31" s="28" t="str">
        <f aca="false">IF(B31="","",IFERROR(INDEX(Grille!$D$7:$D$39,MATCH($B31,Grille!$B$7:$B$39,0)),""))</f>
        <v/>
      </c>
      <c r="G31" s="28" t="str">
        <f aca="false">IF(B31="","",IFERROR(INDEX(Grille!$P$7:$P$39,MATCH($B31,Grille!$B$7:$B$39,0))&amp;"",""))</f>
        <v/>
      </c>
      <c r="H31" s="25"/>
      <c r="I31" s="25"/>
      <c r="J31" s="36"/>
      <c r="K31" s="24"/>
      <c r="L31" s="28" t="str">
        <f aca="false">IF(B31="","",IF(ISNA(MATCH($B31,Grille!$B$7:$B$39,0)),"N° d’indicateur inconnu",IF(LEFT(G31,2)&lt;&gt;"NC","À vérifier : pas de NC dans la grille",IF(COUNTIF($B$7:$B$36,B31)&gt;1,"Doublon",IF(OR(H31="",I31="",J31=""),"Action, responsable ou échéance à compléter","Complet")))))</f>
        <v/>
      </c>
    </row>
    <row r="32" customFormat="false" ht="21.75" hidden="false" customHeight="true" outlineLevel="0" collapsed="false">
      <c r="A32" s="28" t="str">
        <f aca="false">IF(B32="","",COUNT(B$7:B32))</f>
        <v/>
      </c>
      <c r="B32" s="24"/>
      <c r="C32" s="35" t="str">
        <f aca="false">IF(B32="","",IFERROR(INDEX(Grille!$C$7:$C$39,MATCH($B32,Grille!$B$7:$B$39,0)),"N° inconnu"))</f>
        <v/>
      </c>
      <c r="D32" s="35" t="str">
        <f aca="false">IF(B32="","",IFERROR(INDEX(Grille!$M$7:$M$39,MATCH($B32,Grille!$B$7:$B$39,0))&amp;"",""))</f>
        <v/>
      </c>
      <c r="E32" s="25"/>
      <c r="F32" s="28" t="str">
        <f aca="false">IF(B32="","",IFERROR(INDEX(Grille!$D$7:$D$39,MATCH($B32,Grille!$B$7:$B$39,0)),""))</f>
        <v/>
      </c>
      <c r="G32" s="28" t="str">
        <f aca="false">IF(B32="","",IFERROR(INDEX(Grille!$P$7:$P$39,MATCH($B32,Grille!$B$7:$B$39,0))&amp;"",""))</f>
        <v/>
      </c>
      <c r="H32" s="25"/>
      <c r="I32" s="25"/>
      <c r="J32" s="36"/>
      <c r="K32" s="24"/>
      <c r="L32" s="28" t="str">
        <f aca="false">IF(B32="","",IF(ISNA(MATCH($B32,Grille!$B$7:$B$39,0)),"N° d’indicateur inconnu",IF(LEFT(G32,2)&lt;&gt;"NC","À vérifier : pas de NC dans la grille",IF(COUNTIF($B$7:$B$36,B32)&gt;1,"Doublon",IF(OR(H32="",I32="",J32=""),"Action, responsable ou échéance à compléter","Complet")))))</f>
        <v/>
      </c>
    </row>
    <row r="33" customFormat="false" ht="21.75" hidden="false" customHeight="true" outlineLevel="0" collapsed="false">
      <c r="A33" s="28" t="str">
        <f aca="false">IF(B33="","",COUNT(B$7:B33))</f>
        <v/>
      </c>
      <c r="B33" s="24"/>
      <c r="C33" s="35" t="str">
        <f aca="false">IF(B33="","",IFERROR(INDEX(Grille!$C$7:$C$39,MATCH($B33,Grille!$B$7:$B$39,0)),"N° inconnu"))</f>
        <v/>
      </c>
      <c r="D33" s="35" t="str">
        <f aca="false">IF(B33="","",IFERROR(INDEX(Grille!$M$7:$M$39,MATCH($B33,Grille!$B$7:$B$39,0))&amp;"",""))</f>
        <v/>
      </c>
      <c r="E33" s="25"/>
      <c r="F33" s="28" t="str">
        <f aca="false">IF(B33="","",IFERROR(INDEX(Grille!$D$7:$D$39,MATCH($B33,Grille!$B$7:$B$39,0)),""))</f>
        <v/>
      </c>
      <c r="G33" s="28" t="str">
        <f aca="false">IF(B33="","",IFERROR(INDEX(Grille!$P$7:$P$39,MATCH($B33,Grille!$B$7:$B$39,0))&amp;"",""))</f>
        <v/>
      </c>
      <c r="H33" s="25"/>
      <c r="I33" s="25"/>
      <c r="J33" s="36"/>
      <c r="K33" s="24"/>
      <c r="L33" s="28" t="str">
        <f aca="false">IF(B33="","",IF(ISNA(MATCH($B33,Grille!$B$7:$B$39,0)),"N° d’indicateur inconnu",IF(LEFT(G33,2)&lt;&gt;"NC","À vérifier : pas de NC dans la grille",IF(COUNTIF($B$7:$B$36,B33)&gt;1,"Doublon",IF(OR(H33="",I33="",J33=""),"Action, responsable ou échéance à compléter","Complet")))))</f>
        <v/>
      </c>
    </row>
    <row r="34" customFormat="false" ht="21.75" hidden="false" customHeight="true" outlineLevel="0" collapsed="false">
      <c r="A34" s="28" t="str">
        <f aca="false">IF(B34="","",COUNT(B$7:B34))</f>
        <v/>
      </c>
      <c r="B34" s="24"/>
      <c r="C34" s="35" t="str">
        <f aca="false">IF(B34="","",IFERROR(INDEX(Grille!$C$7:$C$39,MATCH($B34,Grille!$B$7:$B$39,0)),"N° inconnu"))</f>
        <v/>
      </c>
      <c r="D34" s="35" t="str">
        <f aca="false">IF(B34="","",IFERROR(INDEX(Grille!$M$7:$M$39,MATCH($B34,Grille!$B$7:$B$39,0))&amp;"",""))</f>
        <v/>
      </c>
      <c r="E34" s="25"/>
      <c r="F34" s="28" t="str">
        <f aca="false">IF(B34="","",IFERROR(INDEX(Grille!$D$7:$D$39,MATCH($B34,Grille!$B$7:$B$39,0)),""))</f>
        <v/>
      </c>
      <c r="G34" s="28" t="str">
        <f aca="false">IF(B34="","",IFERROR(INDEX(Grille!$P$7:$P$39,MATCH($B34,Grille!$B$7:$B$39,0))&amp;"",""))</f>
        <v/>
      </c>
      <c r="H34" s="25"/>
      <c r="I34" s="25"/>
      <c r="J34" s="36"/>
      <c r="K34" s="24"/>
      <c r="L34" s="28" t="str">
        <f aca="false">IF(B34="","",IF(ISNA(MATCH($B34,Grille!$B$7:$B$39,0)),"N° d’indicateur inconnu",IF(LEFT(G34,2)&lt;&gt;"NC","À vérifier : pas de NC dans la grille",IF(COUNTIF($B$7:$B$36,B34)&gt;1,"Doublon",IF(OR(H34="",I34="",J34=""),"Action, responsable ou échéance à compléter","Complet")))))</f>
        <v/>
      </c>
    </row>
    <row r="35" customFormat="false" ht="21.75" hidden="false" customHeight="true" outlineLevel="0" collapsed="false">
      <c r="A35" s="28" t="str">
        <f aca="false">IF(B35="","",COUNT(B$7:B35))</f>
        <v/>
      </c>
      <c r="B35" s="24"/>
      <c r="C35" s="35" t="str">
        <f aca="false">IF(B35="","",IFERROR(INDEX(Grille!$C$7:$C$39,MATCH($B35,Grille!$B$7:$B$39,0)),"N° inconnu"))</f>
        <v/>
      </c>
      <c r="D35" s="35" t="str">
        <f aca="false">IF(B35="","",IFERROR(INDEX(Grille!$M$7:$M$39,MATCH($B35,Grille!$B$7:$B$39,0))&amp;"",""))</f>
        <v/>
      </c>
      <c r="E35" s="25"/>
      <c r="F35" s="28" t="str">
        <f aca="false">IF(B35="","",IFERROR(INDEX(Grille!$D$7:$D$39,MATCH($B35,Grille!$B$7:$B$39,0)),""))</f>
        <v/>
      </c>
      <c r="G35" s="28" t="str">
        <f aca="false">IF(B35="","",IFERROR(INDEX(Grille!$P$7:$P$39,MATCH($B35,Grille!$B$7:$B$39,0))&amp;"",""))</f>
        <v/>
      </c>
      <c r="H35" s="25"/>
      <c r="I35" s="25"/>
      <c r="J35" s="36"/>
      <c r="K35" s="24"/>
      <c r="L35" s="28" t="str">
        <f aca="false">IF(B35="","",IF(ISNA(MATCH($B35,Grille!$B$7:$B$39,0)),"N° d’indicateur inconnu",IF(LEFT(G35,2)&lt;&gt;"NC","À vérifier : pas de NC dans la grille",IF(COUNTIF($B$7:$B$36,B35)&gt;1,"Doublon",IF(OR(H35="",I35="",J35=""),"Action, responsable ou échéance à compléter","Complet")))))</f>
        <v/>
      </c>
    </row>
    <row r="36" customFormat="false" ht="21.75" hidden="false" customHeight="true" outlineLevel="0" collapsed="false">
      <c r="A36" s="28" t="str">
        <f aca="false">IF(B36="","",COUNT(B$7:B36))</f>
        <v/>
      </c>
      <c r="B36" s="24"/>
      <c r="C36" s="35" t="str">
        <f aca="false">IF(B36="","",IFERROR(INDEX(Grille!$C$7:$C$39,MATCH($B36,Grille!$B$7:$B$39,0)),"N° inconnu"))</f>
        <v/>
      </c>
      <c r="D36" s="35" t="str">
        <f aca="false">IF(B36="","",IFERROR(INDEX(Grille!$M$7:$M$39,MATCH($B36,Grille!$B$7:$B$39,0))&amp;"",""))</f>
        <v/>
      </c>
      <c r="E36" s="25"/>
      <c r="F36" s="28" t="str">
        <f aca="false">IF(B36="","",IFERROR(INDEX(Grille!$D$7:$D$39,MATCH($B36,Grille!$B$7:$B$39,0)),""))</f>
        <v/>
      </c>
      <c r="G36" s="28" t="str">
        <f aca="false">IF(B36="","",IFERROR(INDEX(Grille!$P$7:$P$39,MATCH($B36,Grille!$B$7:$B$39,0))&amp;"",""))</f>
        <v/>
      </c>
      <c r="H36" s="25"/>
      <c r="I36" s="25"/>
      <c r="J36" s="36"/>
      <c r="K36" s="24"/>
      <c r="L36" s="28" t="str">
        <f aca="false">IF(B36="","",IF(ISNA(MATCH($B36,Grille!$B$7:$B$39,0)),"N° d’indicateur inconnu",IF(LEFT(G36,2)&lt;&gt;"NC","À vérifier : pas de NC dans la grille",IF(COUNTIF($B$7:$B$36,B36)&gt;1,"Doublon",IF(OR(H36="",I36="",J36=""),"Action, responsable ou échéance à compléter","Complet")))))</f>
        <v/>
      </c>
    </row>
  </sheetData>
  <mergeCells count="3">
    <mergeCell ref="A4:H4"/>
    <mergeCell ref="A5:G5"/>
    <mergeCell ref="H5:L5"/>
  </mergeCells>
  <conditionalFormatting sqref="G7:G36">
    <cfRule type="expression" priority="2" aboveAverage="0" equalAverage="0" bottom="0" percent="0" rank="0" text="" dxfId="2">
      <formula>$G7="NC majeure"</formula>
    </cfRule>
    <cfRule type="expression" priority="3" aboveAverage="0" equalAverage="0" bottom="0" percent="0" rank="0" text="" dxfId="5">
      <formula>$G7="NC mineure"</formula>
    </cfRule>
  </conditionalFormatting>
  <conditionalFormatting sqref="L7:L36">
    <cfRule type="expression" priority="4" aboveAverage="0" equalAverage="0" bottom="0" percent="0" rank="0" text="" dxfId="0">
      <formula>$L7="Complet"</formula>
    </cfRule>
    <cfRule type="expression" priority="5" aboveAverage="0" equalAverage="0" bottom="0" percent="0" rank="0" text="" dxfId="2">
      <formula>AND($L7&lt;&gt;"",$L7&lt;&gt;"Complet")</formula>
    </cfRule>
  </conditionalFormatting>
  <conditionalFormatting sqref="K7:K36">
    <cfRule type="expression" priority="6" aboveAverage="0" equalAverage="0" bottom="0" percent="0" rank="0" text="" dxfId="0">
      <formula>$K7="Fait"</formula>
    </cfRule>
  </conditionalFormatting>
  <dataValidations count="2">
    <dataValidation allowBlank="true" error="Saisissez un numéro de 1 à 33." errorStyle="stop" errorTitle="Numéro d’indicateur" operator="between" showDropDown="false" showErrorMessage="true" showInputMessage="false" sqref="B7:B36" type="whole">
      <formula1>1</formula1>
      <formula2>33</formula2>
    </dataValidation>
    <dataValidation allowBlank="true" errorStyle="stop" operator="between" showDropDown="false" showErrorMessage="false" showInputMessage="false" sqref="K7:K36"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J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6"/>
    <col collapsed="false" customWidth="true" hidden="false" outlineLevel="0" max="5" min="3" style="0" width="12"/>
    <col collapsed="false" customWidth="true" hidden="false" outlineLevel="0" max="6" min="6" style="0" width="13"/>
    <col collapsed="false" customWidth="true" hidden="false" outlineLevel="0" max="7" min="7" style="0" width="12"/>
    <col collapsed="false" customWidth="true" hidden="false" outlineLevel="0" max="9" min="8" style="0" width="13"/>
    <col collapsed="false" customWidth="true" hidden="false" outlineLevel="0" max="10" min="10" style="0" width="14"/>
  </cols>
  <sheetData>
    <row r="1" customFormat="false" ht="21.75" hidden="false" customHeight="true" outlineLevel="0" collapsed="false">
      <c r="A1" s="1" t="s">
        <v>312</v>
      </c>
      <c r="B1" s="2"/>
      <c r="C1" s="2"/>
      <c r="D1" s="2"/>
      <c r="E1" s="2"/>
      <c r="F1" s="2"/>
      <c r="G1" s="2"/>
      <c r="H1" s="2"/>
      <c r="I1" s="2"/>
      <c r="J1" s="2"/>
    </row>
    <row r="2" customFormat="false" ht="25.5" hidden="false" customHeight="true" outlineLevel="0" collapsed="false">
      <c r="A2" s="3" t="s">
        <v>313</v>
      </c>
    </row>
    <row r="3" customFormat="false" ht="15" hidden="false" customHeight="false" outlineLevel="0" collapsed="false">
      <c r="A3" s="37" t="str">
        <f aca="false">"Organisme : "&amp;IF('Planning de la journée'!$E$5="","(à renseigner)",'Planning de la journée'!$E$5)</f>
        <v>Organisme : (à renseigner)</v>
      </c>
      <c r="B3" s="37"/>
      <c r="C3" s="37"/>
      <c r="D3" s="37"/>
      <c r="E3" s="37"/>
      <c r="F3" s="37"/>
      <c r="G3" s="37"/>
      <c r="H3" s="38" t="s">
        <v>314</v>
      </c>
      <c r="I3" s="38"/>
      <c r="J3" s="39" t="str">
        <f aca="false">IF('Planning de la journée'!$E$6="","",'Planning de la journée'!$E$6)</f>
        <v/>
      </c>
    </row>
    <row r="4" customFormat="false" ht="15" hidden="false" customHeight="false" outlineLevel="0" collapsed="false">
      <c r="A4" s="37" t="str">
        <f aca="false">"Auditeur : "&amp;IF('Planning de la journée'!$E$7="","(à renseigner)",'Planning de la journée'!$E$7)</f>
        <v>Auditeur : (à renseigner)</v>
      </c>
      <c r="B4" s="37"/>
      <c r="C4" s="37"/>
      <c r="D4" s="37"/>
      <c r="E4" s="37"/>
      <c r="F4" s="37"/>
      <c r="G4" s="37"/>
      <c r="H4" s="37"/>
      <c r="I4" s="37"/>
      <c r="J4" s="37"/>
    </row>
    <row r="5" customFormat="false" ht="19.5" hidden="false" customHeight="true" outlineLevel="0" collapsed="false">
      <c r="A5" s="11" t="s">
        <v>315</v>
      </c>
      <c r="B5" s="11"/>
      <c r="C5" s="11"/>
      <c r="D5" s="11"/>
      <c r="E5" s="11"/>
      <c r="F5" s="11"/>
      <c r="G5" s="11"/>
      <c r="H5" s="11"/>
      <c r="I5" s="11"/>
      <c r="J5" s="11"/>
    </row>
    <row r="6" customFormat="false" ht="18.75" hidden="false" customHeight="true" outlineLevel="0" collapsed="false">
      <c r="A6" s="40"/>
      <c r="B6" s="13" t="s">
        <v>316</v>
      </c>
      <c r="C6" s="41" t="n">
        <f aca="false">COUNTA(Grille!$B$7:$B$39)</f>
        <v>33</v>
      </c>
      <c r="D6" s="42" t="s">
        <v>317</v>
      </c>
      <c r="E6" s="42"/>
      <c r="F6" s="42"/>
      <c r="G6" s="42"/>
      <c r="H6" s="42"/>
      <c r="I6" s="42"/>
      <c r="J6" s="42"/>
    </row>
    <row r="7" customFormat="false" ht="18.75" hidden="false" customHeight="true" outlineLevel="0" collapsed="false">
      <c r="A7" s="40"/>
      <c r="B7" s="13" t="s">
        <v>318</v>
      </c>
      <c r="C7" s="41" t="n">
        <f aca="false">COUNTIF(Grille!$L$7:$L$39,"Oui")</f>
        <v>0</v>
      </c>
      <c r="D7" s="42" t="s">
        <v>319</v>
      </c>
      <c r="E7" s="42"/>
      <c r="F7" s="42"/>
      <c r="G7" s="42"/>
      <c r="H7" s="42"/>
      <c r="I7" s="42"/>
      <c r="J7" s="42"/>
    </row>
    <row r="8" customFormat="false" ht="18.75" hidden="false" customHeight="true" outlineLevel="0" collapsed="false">
      <c r="A8" s="40"/>
      <c r="B8" s="13" t="s">
        <v>320</v>
      </c>
      <c r="C8" s="41" t="n">
        <f aca="false">COUNTIF(Grille!$P$7:$P$39,"Conforme")</f>
        <v>0</v>
      </c>
    </row>
    <row r="9" customFormat="false" ht="18.75" hidden="false" customHeight="true" outlineLevel="0" collapsed="false">
      <c r="A9" s="40"/>
      <c r="B9" s="13" t="s">
        <v>321</v>
      </c>
      <c r="C9" s="41" t="n">
        <f aca="false">COUNTIF(Grille!$P$7:$P$39,"NC mineure")</f>
        <v>0</v>
      </c>
      <c r="D9" s="42" t="s">
        <v>322</v>
      </c>
      <c r="E9" s="42"/>
      <c r="F9" s="42"/>
      <c r="G9" s="42"/>
      <c r="H9" s="42"/>
      <c r="I9" s="42"/>
      <c r="J9" s="42"/>
    </row>
    <row r="10" customFormat="false" ht="18.75" hidden="false" customHeight="true" outlineLevel="0" collapsed="false">
      <c r="A10" s="40"/>
      <c r="B10" s="13" t="s">
        <v>323</v>
      </c>
      <c r="C10" s="41" t="n">
        <f aca="false">COUNTIF(Grille!$P$7:$P$39,"NC majeure")</f>
        <v>0</v>
      </c>
      <c r="D10" s="42" t="s">
        <v>324</v>
      </c>
      <c r="E10" s="42"/>
      <c r="F10" s="42"/>
      <c r="G10" s="42"/>
      <c r="H10" s="42"/>
      <c r="I10" s="42"/>
      <c r="J10" s="42"/>
    </row>
    <row r="11" customFormat="false" ht="18.75" hidden="false" customHeight="true" outlineLevel="0" collapsed="false">
      <c r="A11" s="40"/>
      <c r="B11" s="13" t="s">
        <v>325</v>
      </c>
      <c r="C11" s="41" t="n">
        <f aca="false">COUNTIFS(Grille!$L$7:$L$39,"Oui",Grille!$P$7:$P$39,"Sans objet")</f>
        <v>0</v>
      </c>
    </row>
    <row r="12" customFormat="false" ht="18.75" hidden="false" customHeight="true" outlineLevel="0" collapsed="false">
      <c r="A12" s="40"/>
      <c r="B12" s="13" t="s">
        <v>326</v>
      </c>
      <c r="C12" s="41" t="n">
        <f aca="false">C8+C9+C10</f>
        <v>0</v>
      </c>
    </row>
    <row r="13" customFormat="false" ht="18.75" hidden="false" customHeight="true" outlineLevel="0" collapsed="false">
      <c r="A13" s="40"/>
      <c r="B13" s="13" t="s">
        <v>327</v>
      </c>
      <c r="C13" s="41" t="n">
        <f aca="false">C7-C12-C11</f>
        <v>0</v>
      </c>
      <c r="D13" s="42" t="s">
        <v>328</v>
      </c>
      <c r="E13" s="42"/>
      <c r="F13" s="42"/>
      <c r="G13" s="42"/>
      <c r="H13" s="42"/>
      <c r="I13" s="42"/>
      <c r="J13" s="42"/>
    </row>
    <row r="14" customFormat="false" ht="18.75" hidden="false" customHeight="true" outlineLevel="0" collapsed="false">
      <c r="A14" s="40"/>
      <c r="B14" s="13" t="s">
        <v>329</v>
      </c>
      <c r="C14" s="43" t="str">
        <f aca="false">IF(C12=0,"",C8/C12)</f>
        <v/>
      </c>
    </row>
    <row r="15" customFormat="false" ht="18.75" hidden="false" customHeight="true" outlineLevel="0" collapsed="false">
      <c r="A15" s="40"/>
      <c r="B15" s="13" t="s">
        <v>330</v>
      </c>
      <c r="C15" s="41" t="n">
        <f aca="false">COUNT('Rapport d’écarts'!$B$7:$B$36)</f>
        <v>0</v>
      </c>
      <c r="D15" s="44" t="str">
        <f aca="false">"dont "&amp;COUNTIF(Grille!$R$7:$R$39,"Non inscrit")&amp;" écart(s) de la grille pas encore inscrit(s) au rapport"</f>
        <v>dont 0 écart(s) de la grille pas encore inscrit(s) au rapport</v>
      </c>
      <c r="E15" s="44"/>
      <c r="F15" s="44"/>
      <c r="G15" s="44"/>
      <c r="H15" s="44"/>
      <c r="I15" s="44"/>
      <c r="J15" s="44"/>
    </row>
    <row r="17" customFormat="false" ht="19.5" hidden="false" customHeight="true" outlineLevel="0" collapsed="false">
      <c r="A17" s="12" t="s">
        <v>331</v>
      </c>
      <c r="B17" s="12"/>
      <c r="C17" s="12"/>
      <c r="D17" s="12"/>
      <c r="E17" s="12"/>
      <c r="F17" s="12"/>
      <c r="G17" s="12"/>
      <c r="H17" s="12"/>
      <c r="I17" s="12"/>
      <c r="J17" s="12"/>
    </row>
    <row r="18" customFormat="false" ht="24" hidden="false" customHeight="true" outlineLevel="0" collapsed="false">
      <c r="A18" s="40"/>
      <c r="B18" s="13" t="s">
        <v>332</v>
      </c>
      <c r="C18" s="27" t="str">
        <f aca="false">IF(C7=0,"Renseignez le périmètre dans l’onglet « Planning de la journée ».",IF(C12=0,"Aucun indicateur audité : complétez la grille.",IF(C10&gt;0,"À CORRIGER AVANT L’AUDIT DE CERTIFICATION : "&amp;C10&amp;" non-conformité(s) majeure(s) relevée(s)",IF(C9&gt;0,"FAVORABLE SOUS RÉSERVE : "&amp;C9&amp;" non-conformité(s) mineure(s) à traiter, aucune majeure","FAVORABLE : aucun écart relevé sur les indicateurs audités"))))</f>
        <v>Renseignez le périmètre dans l’onglet « Planning de la journée ».</v>
      </c>
      <c r="D18" s="27"/>
      <c r="E18" s="27"/>
      <c r="F18" s="27"/>
      <c r="G18" s="27"/>
      <c r="H18" s="27"/>
      <c r="I18" s="27"/>
      <c r="J18" s="27"/>
    </row>
    <row r="19" customFormat="false" ht="21.75" hidden="false" customHeight="true" outlineLevel="0" collapsed="false">
      <c r="A19" s="40"/>
      <c r="B19" s="13" t="s">
        <v>333</v>
      </c>
      <c r="C19" s="45" t="str">
        <f aca="false">IF(C7=0,"",IF(C13&gt;0,"Provisoire : "&amp;C13&amp;" indicateur(s) du périmètre restent à auditer, la décision peut changer.","Grille complète : tous les indicateurs du périmètre sont audités."))</f>
        <v/>
      </c>
      <c r="D19" s="45"/>
      <c r="E19" s="45"/>
      <c r="F19" s="45"/>
      <c r="G19" s="45"/>
      <c r="H19" s="45"/>
      <c r="I19" s="45"/>
      <c r="J19" s="45"/>
    </row>
    <row r="20" customFormat="false" ht="25.5" hidden="false" customHeight="true" outlineLevel="0" collapsed="false">
      <c r="A20" s="26" t="s">
        <v>334</v>
      </c>
      <c r="B20" s="26"/>
      <c r="C20" s="26"/>
      <c r="D20" s="26"/>
      <c r="E20" s="26"/>
      <c r="F20" s="26"/>
      <c r="G20" s="26"/>
      <c r="H20" s="26"/>
      <c r="I20" s="26"/>
      <c r="J20" s="26"/>
    </row>
    <row r="22" customFormat="false" ht="19.5" hidden="false" customHeight="true" outlineLevel="0" collapsed="false">
      <c r="A22" s="11" t="s">
        <v>335</v>
      </c>
      <c r="B22" s="11"/>
      <c r="C22" s="11"/>
      <c r="D22" s="11"/>
      <c r="E22" s="11"/>
      <c r="F22" s="11"/>
      <c r="G22" s="11"/>
      <c r="H22" s="11"/>
      <c r="I22" s="11"/>
      <c r="J22" s="11"/>
    </row>
    <row r="23" customFormat="false" ht="36" hidden="false" customHeight="true" outlineLevel="0" collapsed="false">
      <c r="A23" s="18" t="s">
        <v>132</v>
      </c>
      <c r="B23" s="18" t="s">
        <v>336</v>
      </c>
      <c r="C23" s="18" t="s">
        <v>337</v>
      </c>
      <c r="D23" s="18" t="s">
        <v>338</v>
      </c>
      <c r="E23" s="18" t="s">
        <v>320</v>
      </c>
      <c r="F23" s="18" t="s">
        <v>339</v>
      </c>
      <c r="G23" s="18" t="s">
        <v>340</v>
      </c>
      <c r="H23" s="18" t="s">
        <v>341</v>
      </c>
      <c r="I23" s="18" t="s">
        <v>327</v>
      </c>
      <c r="J23" s="18" t="s">
        <v>342</v>
      </c>
    </row>
    <row r="24" customFormat="false" ht="19.5" hidden="false" customHeight="true" outlineLevel="0" collapsed="false">
      <c r="A24" s="46" t="n">
        <v>1</v>
      </c>
      <c r="B24" s="13" t="s">
        <v>343</v>
      </c>
      <c r="C24" s="47" t="n">
        <f aca="false">COUNTIFS(Grille!$A$7:$A$39,$A24,Grille!$L$7:$L$39,"Oui")</f>
        <v>0</v>
      </c>
      <c r="D24" s="47" t="n">
        <f aca="false">E24+F24+G24</f>
        <v>0</v>
      </c>
      <c r="E24" s="47" t="n">
        <f aca="false">COUNTIFS(Grille!$A$7:$A$39,$A24,Grille!$P$7:$P$39,"Conforme")</f>
        <v>0</v>
      </c>
      <c r="F24" s="47" t="n">
        <f aca="false">COUNTIFS(Grille!$A$7:$A$39,$A24,Grille!$P$7:$P$39,"NC mineure")</f>
        <v>0</v>
      </c>
      <c r="G24" s="47" t="n">
        <f aca="false">COUNTIFS(Grille!$A$7:$A$39,$A24,Grille!$P$7:$P$39,"NC majeure")</f>
        <v>0</v>
      </c>
      <c r="H24" s="47" t="n">
        <f aca="false">COUNTIFS(Grille!$A$7:$A$39,$A24,Grille!$L$7:$L$39,"Oui",Grille!$P$7:$P$39,"Sans objet")</f>
        <v>0</v>
      </c>
      <c r="I24" s="47" t="n">
        <f aca="false">C24-D24-H24</f>
        <v>0</v>
      </c>
      <c r="J24" s="43" t="str">
        <f aca="false">IF(D24=0,"",E24/D24)</f>
        <v/>
      </c>
    </row>
    <row r="25" customFormat="false" ht="19.5" hidden="false" customHeight="true" outlineLevel="0" collapsed="false">
      <c r="A25" s="46" t="n">
        <v>2</v>
      </c>
      <c r="B25" s="13" t="s">
        <v>344</v>
      </c>
      <c r="C25" s="47" t="n">
        <f aca="false">COUNTIFS(Grille!$A$7:$A$39,$A25,Grille!$L$7:$L$39,"Oui")</f>
        <v>0</v>
      </c>
      <c r="D25" s="47" t="n">
        <f aca="false">E25+F25+G25</f>
        <v>0</v>
      </c>
      <c r="E25" s="47" t="n">
        <f aca="false">COUNTIFS(Grille!$A$7:$A$39,$A25,Grille!$P$7:$P$39,"Conforme")</f>
        <v>0</v>
      </c>
      <c r="F25" s="47" t="n">
        <f aca="false">COUNTIFS(Grille!$A$7:$A$39,$A25,Grille!$P$7:$P$39,"NC mineure")</f>
        <v>0</v>
      </c>
      <c r="G25" s="47" t="n">
        <f aca="false">COUNTIFS(Grille!$A$7:$A$39,$A25,Grille!$P$7:$P$39,"NC majeure")</f>
        <v>0</v>
      </c>
      <c r="H25" s="47" t="n">
        <f aca="false">COUNTIFS(Grille!$A$7:$A$39,$A25,Grille!$L$7:$L$39,"Oui",Grille!$P$7:$P$39,"Sans objet")</f>
        <v>0</v>
      </c>
      <c r="I25" s="47" t="n">
        <f aca="false">C25-D25-H25</f>
        <v>0</v>
      </c>
      <c r="J25" s="43" t="str">
        <f aca="false">IF(D25=0,"",E25/D25)</f>
        <v/>
      </c>
    </row>
    <row r="26" customFormat="false" ht="19.5" hidden="false" customHeight="true" outlineLevel="0" collapsed="false">
      <c r="A26" s="46" t="n">
        <v>3</v>
      </c>
      <c r="B26" s="13" t="s">
        <v>345</v>
      </c>
      <c r="C26" s="47" t="n">
        <f aca="false">COUNTIFS(Grille!$A$7:$A$39,$A26,Grille!$L$7:$L$39,"Oui")</f>
        <v>0</v>
      </c>
      <c r="D26" s="47" t="n">
        <f aca="false">E26+F26+G26</f>
        <v>0</v>
      </c>
      <c r="E26" s="47" t="n">
        <f aca="false">COUNTIFS(Grille!$A$7:$A$39,$A26,Grille!$P$7:$P$39,"Conforme")</f>
        <v>0</v>
      </c>
      <c r="F26" s="47" t="n">
        <f aca="false">COUNTIFS(Grille!$A$7:$A$39,$A26,Grille!$P$7:$P$39,"NC mineure")</f>
        <v>0</v>
      </c>
      <c r="G26" s="47" t="n">
        <f aca="false">COUNTIFS(Grille!$A$7:$A$39,$A26,Grille!$P$7:$P$39,"NC majeure")</f>
        <v>0</v>
      </c>
      <c r="H26" s="47" t="n">
        <f aca="false">COUNTIFS(Grille!$A$7:$A$39,$A26,Grille!$L$7:$L$39,"Oui",Grille!$P$7:$P$39,"Sans objet")</f>
        <v>0</v>
      </c>
      <c r="I26" s="47" t="n">
        <f aca="false">C26-D26-H26</f>
        <v>0</v>
      </c>
      <c r="J26" s="43" t="str">
        <f aca="false">IF(D26=0,"",E26/D26)</f>
        <v/>
      </c>
    </row>
    <row r="27" customFormat="false" ht="19.5" hidden="false" customHeight="true" outlineLevel="0" collapsed="false">
      <c r="A27" s="46" t="n">
        <v>4</v>
      </c>
      <c r="B27" s="13" t="s">
        <v>346</v>
      </c>
      <c r="C27" s="47" t="n">
        <f aca="false">COUNTIFS(Grille!$A$7:$A$39,$A27,Grille!$L$7:$L$39,"Oui")</f>
        <v>0</v>
      </c>
      <c r="D27" s="47" t="n">
        <f aca="false">E27+F27+G27</f>
        <v>0</v>
      </c>
      <c r="E27" s="47" t="n">
        <f aca="false">COUNTIFS(Grille!$A$7:$A$39,$A27,Grille!$P$7:$P$39,"Conforme")</f>
        <v>0</v>
      </c>
      <c r="F27" s="47" t="n">
        <f aca="false">COUNTIFS(Grille!$A$7:$A$39,$A27,Grille!$P$7:$P$39,"NC mineure")</f>
        <v>0</v>
      </c>
      <c r="G27" s="47" t="n">
        <f aca="false">COUNTIFS(Grille!$A$7:$A$39,$A27,Grille!$P$7:$P$39,"NC majeure")</f>
        <v>0</v>
      </c>
      <c r="H27" s="47" t="n">
        <f aca="false">COUNTIFS(Grille!$A$7:$A$39,$A27,Grille!$L$7:$L$39,"Oui",Grille!$P$7:$P$39,"Sans objet")</f>
        <v>0</v>
      </c>
      <c r="I27" s="47" t="n">
        <f aca="false">C27-D27-H27</f>
        <v>0</v>
      </c>
      <c r="J27" s="43" t="str">
        <f aca="false">IF(D27=0,"",E27/D27)</f>
        <v/>
      </c>
    </row>
    <row r="28" customFormat="false" ht="19.5" hidden="false" customHeight="true" outlineLevel="0" collapsed="false">
      <c r="A28" s="46" t="n">
        <v>5</v>
      </c>
      <c r="B28" s="13" t="s">
        <v>347</v>
      </c>
      <c r="C28" s="47" t="n">
        <f aca="false">COUNTIFS(Grille!$A$7:$A$39,$A28,Grille!$L$7:$L$39,"Oui")</f>
        <v>0</v>
      </c>
      <c r="D28" s="47" t="n">
        <f aca="false">E28+F28+G28</f>
        <v>0</v>
      </c>
      <c r="E28" s="47" t="n">
        <f aca="false">COUNTIFS(Grille!$A$7:$A$39,$A28,Grille!$P$7:$P$39,"Conforme")</f>
        <v>0</v>
      </c>
      <c r="F28" s="47" t="n">
        <f aca="false">COUNTIFS(Grille!$A$7:$A$39,$A28,Grille!$P$7:$P$39,"NC mineure")</f>
        <v>0</v>
      </c>
      <c r="G28" s="47" t="n">
        <f aca="false">COUNTIFS(Grille!$A$7:$A$39,$A28,Grille!$P$7:$P$39,"NC majeure")</f>
        <v>0</v>
      </c>
      <c r="H28" s="47" t="n">
        <f aca="false">COUNTIFS(Grille!$A$7:$A$39,$A28,Grille!$L$7:$L$39,"Oui",Grille!$P$7:$P$39,"Sans objet")</f>
        <v>0</v>
      </c>
      <c r="I28" s="47" t="n">
        <f aca="false">C28-D28-H28</f>
        <v>0</v>
      </c>
      <c r="J28" s="43" t="str">
        <f aca="false">IF(D28=0,"",E28/D28)</f>
        <v/>
      </c>
    </row>
    <row r="29" customFormat="false" ht="19.5" hidden="false" customHeight="true" outlineLevel="0" collapsed="false">
      <c r="A29" s="46" t="n">
        <v>6</v>
      </c>
      <c r="B29" s="13" t="s">
        <v>348</v>
      </c>
      <c r="C29" s="47" t="n">
        <f aca="false">COUNTIFS(Grille!$A$7:$A$39,$A29,Grille!$L$7:$L$39,"Oui")</f>
        <v>0</v>
      </c>
      <c r="D29" s="47" t="n">
        <f aca="false">E29+F29+G29</f>
        <v>0</v>
      </c>
      <c r="E29" s="47" t="n">
        <f aca="false">COUNTIFS(Grille!$A$7:$A$39,$A29,Grille!$P$7:$P$39,"Conforme")</f>
        <v>0</v>
      </c>
      <c r="F29" s="47" t="n">
        <f aca="false">COUNTIFS(Grille!$A$7:$A$39,$A29,Grille!$P$7:$P$39,"NC mineure")</f>
        <v>0</v>
      </c>
      <c r="G29" s="47" t="n">
        <f aca="false">COUNTIFS(Grille!$A$7:$A$39,$A29,Grille!$P$7:$P$39,"NC majeure")</f>
        <v>0</v>
      </c>
      <c r="H29" s="47" t="n">
        <f aca="false">COUNTIFS(Grille!$A$7:$A$39,$A29,Grille!$L$7:$L$39,"Oui",Grille!$P$7:$P$39,"Sans objet")</f>
        <v>0</v>
      </c>
      <c r="I29" s="47" t="n">
        <f aca="false">C29-D29-H29</f>
        <v>0</v>
      </c>
      <c r="J29" s="43" t="str">
        <f aca="false">IF(D29=0,"",E29/D29)</f>
        <v/>
      </c>
    </row>
    <row r="30" customFormat="false" ht="19.5" hidden="false" customHeight="true" outlineLevel="0" collapsed="false">
      <c r="A30" s="46" t="n">
        <v>7</v>
      </c>
      <c r="B30" s="13" t="s">
        <v>349</v>
      </c>
      <c r="C30" s="47" t="n">
        <f aca="false">COUNTIFS(Grille!$A$7:$A$39,$A30,Grille!$L$7:$L$39,"Oui")</f>
        <v>0</v>
      </c>
      <c r="D30" s="47" t="n">
        <f aca="false">E30+F30+G30</f>
        <v>0</v>
      </c>
      <c r="E30" s="47" t="n">
        <f aca="false">COUNTIFS(Grille!$A$7:$A$39,$A30,Grille!$P$7:$P$39,"Conforme")</f>
        <v>0</v>
      </c>
      <c r="F30" s="47" t="n">
        <f aca="false">COUNTIFS(Grille!$A$7:$A$39,$A30,Grille!$P$7:$P$39,"NC mineure")</f>
        <v>0</v>
      </c>
      <c r="G30" s="47" t="n">
        <f aca="false">COUNTIFS(Grille!$A$7:$A$39,$A30,Grille!$P$7:$P$39,"NC majeure")</f>
        <v>0</v>
      </c>
      <c r="H30" s="47" t="n">
        <f aca="false">COUNTIFS(Grille!$A$7:$A$39,$A30,Grille!$L$7:$L$39,"Oui",Grille!$P$7:$P$39,"Sans objet")</f>
        <v>0</v>
      </c>
      <c r="I30" s="47" t="n">
        <f aca="false">C30-D30-H30</f>
        <v>0</v>
      </c>
      <c r="J30" s="43" t="str">
        <f aca="false">IF(D30=0,"",E30/D30)</f>
        <v/>
      </c>
    </row>
    <row r="31" customFormat="false" ht="19.5" hidden="false" customHeight="true" outlineLevel="0" collapsed="false">
      <c r="A31" s="48"/>
      <c r="B31" s="48" t="s">
        <v>350</v>
      </c>
      <c r="C31" s="49" t="n">
        <f aca="false">SUM(C24:C30)</f>
        <v>0</v>
      </c>
      <c r="D31" s="49" t="n">
        <f aca="false">SUM(D24:D30)</f>
        <v>0</v>
      </c>
      <c r="E31" s="49" t="n">
        <f aca="false">SUM(E24:E30)</f>
        <v>0</v>
      </c>
      <c r="F31" s="49" t="n">
        <f aca="false">SUM(F24:F30)</f>
        <v>0</v>
      </c>
      <c r="G31" s="49" t="n">
        <f aca="false">SUM(G24:G30)</f>
        <v>0</v>
      </c>
      <c r="H31" s="49" t="n">
        <f aca="false">SUM(H24:H30)</f>
        <v>0</v>
      </c>
      <c r="I31" s="49" t="n">
        <f aca="false">SUM(I24:I30)</f>
        <v>0</v>
      </c>
      <c r="J31" s="50" t="str">
        <f aca="false">IF(D31=0,"",E31/D31)</f>
        <v/>
      </c>
    </row>
    <row r="33" customFormat="false" ht="19.5" hidden="false" customHeight="true" outlineLevel="0" collapsed="false">
      <c r="A33" s="12" t="s">
        <v>351</v>
      </c>
      <c r="B33" s="12"/>
      <c r="C33" s="12"/>
      <c r="D33" s="12"/>
      <c r="E33" s="12"/>
      <c r="F33" s="12"/>
      <c r="G33" s="12"/>
      <c r="H33" s="12"/>
      <c r="I33" s="12"/>
      <c r="J33" s="12"/>
    </row>
    <row r="51" customFormat="false" ht="19.5" hidden="false" customHeight="true" outlineLevel="0" collapsed="false">
      <c r="A51" s="11" t="s">
        <v>352</v>
      </c>
      <c r="B51" s="11"/>
      <c r="C51" s="11"/>
      <c r="D51" s="11"/>
      <c r="E51" s="11"/>
      <c r="F51" s="11"/>
      <c r="G51" s="11"/>
      <c r="H51" s="11"/>
      <c r="I51" s="11"/>
      <c r="J51" s="11"/>
    </row>
    <row r="52" customFormat="false" ht="21.75" hidden="false" customHeight="true" outlineLevel="0" collapsed="false">
      <c r="A52" s="18" t="s">
        <v>353</v>
      </c>
      <c r="B52" s="18" t="s">
        <v>303</v>
      </c>
      <c r="C52" s="18" t="s">
        <v>142</v>
      </c>
      <c r="D52" s="18"/>
      <c r="E52" s="18"/>
      <c r="F52" s="18"/>
      <c r="G52" s="18"/>
      <c r="H52" s="18" t="s">
        <v>146</v>
      </c>
      <c r="I52" s="18"/>
      <c r="J52" s="18"/>
    </row>
    <row r="53" customFormat="false" ht="39.75" hidden="false" customHeight="true" outlineLevel="0" collapsed="false">
      <c r="A53" s="51" t="n">
        <v>1</v>
      </c>
      <c r="B53" s="35" t="str">
        <f aca="false">IFERROR("Ind. "&amp;INDEX(Grille!$B$7:$B$39,MATCH($A53,Grille!$S$7:$S$39,0))&amp;" : "&amp;INDEX(Grille!$C$7:$C$39,MATCH($A53,Grille!$S$7:$S$39,0)),"")</f>
        <v/>
      </c>
      <c r="C53" s="35" t="str">
        <f aca="false">IFERROR(INDEX(Grille!$M$7:$M$39,MATCH($A53,Grille!$S$7:$S$39,0))&amp;"","")</f>
        <v/>
      </c>
      <c r="D53" s="35"/>
      <c r="E53" s="35"/>
      <c r="F53" s="35"/>
      <c r="G53" s="35"/>
      <c r="H53" s="35" t="str">
        <f aca="false">IFERROR(INDEX(Grille!$Q$7:$Q$39,MATCH($A53,Grille!$S$7:$S$39,0))&amp;"","")</f>
        <v/>
      </c>
      <c r="I53" s="35"/>
      <c r="J53" s="35"/>
    </row>
    <row r="54" customFormat="false" ht="39.75" hidden="false" customHeight="true" outlineLevel="0" collapsed="false">
      <c r="A54" s="51" t="n">
        <v>2</v>
      </c>
      <c r="B54" s="35" t="str">
        <f aca="false">IFERROR("Ind. "&amp;INDEX(Grille!$B$7:$B$39,MATCH($A54,Grille!$S$7:$S$39,0))&amp;" : "&amp;INDEX(Grille!$C$7:$C$39,MATCH($A54,Grille!$S$7:$S$39,0)),"")</f>
        <v/>
      </c>
      <c r="C54" s="35" t="str">
        <f aca="false">IFERROR(INDEX(Grille!$M$7:$M$39,MATCH($A54,Grille!$S$7:$S$39,0))&amp;"","")</f>
        <v/>
      </c>
      <c r="D54" s="35"/>
      <c r="E54" s="35"/>
      <c r="F54" s="35"/>
      <c r="G54" s="35"/>
      <c r="H54" s="35" t="str">
        <f aca="false">IFERROR(INDEX(Grille!$Q$7:$Q$39,MATCH($A54,Grille!$S$7:$S$39,0))&amp;"","")</f>
        <v/>
      </c>
      <c r="I54" s="35"/>
      <c r="J54" s="35"/>
    </row>
    <row r="55" customFormat="false" ht="39.75" hidden="false" customHeight="true" outlineLevel="0" collapsed="false">
      <c r="A55" s="51" t="n">
        <v>3</v>
      </c>
      <c r="B55" s="35" t="str">
        <f aca="false">IFERROR("Ind. "&amp;INDEX(Grille!$B$7:$B$39,MATCH($A55,Grille!$S$7:$S$39,0))&amp;" : "&amp;INDEX(Grille!$C$7:$C$39,MATCH($A55,Grille!$S$7:$S$39,0)),"")</f>
        <v/>
      </c>
      <c r="C55" s="35" t="str">
        <f aca="false">IFERROR(INDEX(Grille!$M$7:$M$39,MATCH($A55,Grille!$S$7:$S$39,0))&amp;"","")</f>
        <v/>
      </c>
      <c r="D55" s="35"/>
      <c r="E55" s="35"/>
      <c r="F55" s="35"/>
      <c r="G55" s="35"/>
      <c r="H55" s="35" t="str">
        <f aca="false">IFERROR(INDEX(Grille!$Q$7:$Q$39,MATCH($A55,Grille!$S$7:$S$39,0))&amp;"","")</f>
        <v/>
      </c>
      <c r="I55" s="35"/>
      <c r="J55" s="35"/>
    </row>
    <row r="56" customFormat="false" ht="39.75" hidden="false" customHeight="true" outlineLevel="0" collapsed="false">
      <c r="A56" s="51" t="n">
        <v>4</v>
      </c>
      <c r="B56" s="35" t="str">
        <f aca="false">IFERROR("Ind. "&amp;INDEX(Grille!$B$7:$B$39,MATCH($A56,Grille!$S$7:$S$39,0))&amp;" : "&amp;INDEX(Grille!$C$7:$C$39,MATCH($A56,Grille!$S$7:$S$39,0)),"")</f>
        <v/>
      </c>
      <c r="C56" s="35" t="str">
        <f aca="false">IFERROR(INDEX(Grille!$M$7:$M$39,MATCH($A56,Grille!$S$7:$S$39,0))&amp;"","")</f>
        <v/>
      </c>
      <c r="D56" s="35"/>
      <c r="E56" s="35"/>
      <c r="F56" s="35"/>
      <c r="G56" s="35"/>
      <c r="H56" s="35" t="str">
        <f aca="false">IFERROR(INDEX(Grille!$Q$7:$Q$39,MATCH($A56,Grille!$S$7:$S$39,0))&amp;"","")</f>
        <v/>
      </c>
      <c r="I56" s="35"/>
      <c r="J56" s="35"/>
    </row>
    <row r="57" customFormat="false" ht="39.75" hidden="false" customHeight="true" outlineLevel="0" collapsed="false">
      <c r="A57" s="51" t="n">
        <v>5</v>
      </c>
      <c r="B57" s="35" t="str">
        <f aca="false">IFERROR("Ind. "&amp;INDEX(Grille!$B$7:$B$39,MATCH($A57,Grille!$S$7:$S$39,0))&amp;" : "&amp;INDEX(Grille!$C$7:$C$39,MATCH($A57,Grille!$S$7:$S$39,0)),"")</f>
        <v/>
      </c>
      <c r="C57" s="35" t="str">
        <f aca="false">IFERROR(INDEX(Grille!$M$7:$M$39,MATCH($A57,Grille!$S$7:$S$39,0))&amp;"","")</f>
        <v/>
      </c>
      <c r="D57" s="35"/>
      <c r="E57" s="35"/>
      <c r="F57" s="35"/>
      <c r="G57" s="35"/>
      <c r="H57" s="35" t="str">
        <f aca="false">IFERROR(INDEX(Grille!$Q$7:$Q$39,MATCH($A57,Grille!$S$7:$S$39,0))&amp;"","")</f>
        <v/>
      </c>
      <c r="I57" s="35"/>
      <c r="J57" s="35"/>
    </row>
    <row r="58" customFormat="false" ht="39.75" hidden="false" customHeight="true" outlineLevel="0" collapsed="false">
      <c r="A58" s="51" t="n">
        <v>6</v>
      </c>
      <c r="B58" s="35" t="str">
        <f aca="false">IFERROR("Ind. "&amp;INDEX(Grille!$B$7:$B$39,MATCH($A58,Grille!$S$7:$S$39,0))&amp;" : "&amp;INDEX(Grille!$C$7:$C$39,MATCH($A58,Grille!$S$7:$S$39,0)),"")</f>
        <v/>
      </c>
      <c r="C58" s="35" t="str">
        <f aca="false">IFERROR(INDEX(Grille!$M$7:$M$39,MATCH($A58,Grille!$S$7:$S$39,0))&amp;"","")</f>
        <v/>
      </c>
      <c r="D58" s="35"/>
      <c r="E58" s="35"/>
      <c r="F58" s="35"/>
      <c r="G58" s="35"/>
      <c r="H58" s="35" t="str">
        <f aca="false">IFERROR(INDEX(Grille!$Q$7:$Q$39,MATCH($A58,Grille!$S$7:$S$39,0))&amp;"","")</f>
        <v/>
      </c>
      <c r="I58" s="35"/>
      <c r="J58" s="35"/>
    </row>
    <row r="59" customFormat="false" ht="15" hidden="false" customHeight="false" outlineLevel="0" collapsed="false">
      <c r="A59" s="52" t="str">
        <f aca="false">IF(C10&gt;6,"… et "&amp;(C10-6)&amp;" autre(s) : filtrez la colonne « Évaluation » de l’onglet Grille.","")</f>
        <v/>
      </c>
    </row>
  </sheetData>
  <mergeCells count="31">
    <mergeCell ref="A3:G3"/>
    <mergeCell ref="H3:I3"/>
    <mergeCell ref="A4:J4"/>
    <mergeCell ref="A5:J5"/>
    <mergeCell ref="D6:J6"/>
    <mergeCell ref="D7:J7"/>
    <mergeCell ref="D9:J9"/>
    <mergeCell ref="D10:J10"/>
    <mergeCell ref="D13:J13"/>
    <mergeCell ref="D15:J15"/>
    <mergeCell ref="A17:J17"/>
    <mergeCell ref="C18:J18"/>
    <mergeCell ref="C19:J19"/>
    <mergeCell ref="A20:J20"/>
    <mergeCell ref="A22:J22"/>
    <mergeCell ref="A33:J33"/>
    <mergeCell ref="A51:J51"/>
    <mergeCell ref="C52:G52"/>
    <mergeCell ref="H52:J52"/>
    <mergeCell ref="C53:G53"/>
    <mergeCell ref="H53:J53"/>
    <mergeCell ref="C54:G54"/>
    <mergeCell ref="H54:J54"/>
    <mergeCell ref="C55:G55"/>
    <mergeCell ref="H55:J55"/>
    <mergeCell ref="C56:G56"/>
    <mergeCell ref="H56:J56"/>
    <mergeCell ref="C57:G57"/>
    <mergeCell ref="H57:J57"/>
    <mergeCell ref="C58:G58"/>
    <mergeCell ref="H58:J58"/>
  </mergeCells>
  <conditionalFormatting sqref="C13">
    <cfRule type="expression" priority="2" aboveAverage="0" equalAverage="0" bottom="0" percent="0" rank="0" text="" dxfId="8">
      <formula>$C$13&gt;0</formula>
    </cfRule>
  </conditionalFormatting>
  <conditionalFormatting sqref="C10">
    <cfRule type="expression" priority="3" aboveAverage="0" equalAverage="0" bottom="0" percent="0" rank="0" text="" dxfId="2">
      <formula>$C$10&gt;0</formula>
    </cfRule>
  </conditionalFormatting>
  <conditionalFormatting sqref="C9">
    <cfRule type="expression" priority="4" aboveAverage="0" equalAverage="0" bottom="0" percent="0" rank="0" text="" dxfId="5">
      <formula>$C$9&gt;0</formula>
    </cfRule>
  </conditionalFormatting>
  <conditionalFormatting sqref="C18:J18">
    <cfRule type="expression" priority="5" aboveAverage="0" equalAverage="0" bottom="0" percent="0" rank="0" text="" dxfId="2">
      <formula>LEFT($C$18,3)="À C"</formula>
    </cfRule>
    <cfRule type="expression" priority="6" aboveAverage="0" equalAverage="0" bottom="0" percent="0" rank="0" text="" dxfId="5">
      <formula>LEFT($C$18,18)="FAVORABLE SOUS RÉS"</formula>
    </cfRule>
    <cfRule type="expression" priority="7" aboveAverage="0" equalAverage="0" bottom="0" percent="0" rank="0" text="" dxfId="4">
      <formula>AND(LEFT($C$18,9)="FAVORABLE",LEFT($C$18,12)&lt;&gt;"FAVORABLE SO")</formula>
    </cfRule>
  </conditionalFormatting>
  <conditionalFormatting sqref="G24:G30">
    <cfRule type="expression" priority="8" aboveAverage="0" equalAverage="0" bottom="0" percent="0" rank="0" text="" dxfId="2">
      <formula>$G24&gt;0</formula>
    </cfRule>
  </conditionalFormatting>
  <conditionalFormatting sqref="F24:F30">
    <cfRule type="expression" priority="9" aboveAverage="0" equalAverage="0" bottom="0" percent="0" rank="0" text="" dxfId="5">
      <formula>$F24&gt;0</formula>
    </cfRule>
  </conditionalFormatting>
  <conditionalFormatting sqref="I24:I30">
    <cfRule type="expression" priority="10" aboveAverage="0" equalAverage="0" bottom="0" percent="0" rank="0" text="" dxfId="1">
      <formula>$I24&gt;0</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K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4" min="2" style="0" width="8"/>
    <col collapsed="false" customWidth="true" hidden="false" outlineLevel="0" max="5" min="5" style="0" width="26"/>
    <col collapsed="false" customWidth="true" hidden="false" outlineLevel="0" max="6" min="6" style="0" width="46"/>
    <col collapsed="false" customWidth="true" hidden="false" outlineLevel="0" max="7" min="7" style="0" width="22"/>
    <col collapsed="false" customWidth="true" hidden="false" outlineLevel="0" max="8" min="8" style="0" width="16"/>
    <col collapsed="false" customWidth="true" hidden="false" outlineLevel="0" max="9" min="9" style="0" width="32"/>
    <col collapsed="false" customWidth="true" hidden="false" outlineLevel="0" max="10" min="10" style="0" width="10"/>
    <col collapsed="false" customWidth="true" hidden="false" outlineLevel="0" max="11" min="11" style="0" width="24"/>
  </cols>
  <sheetData>
    <row r="1" customFormat="false" ht="21.75" hidden="false" customHeight="true" outlineLevel="0" collapsed="false">
      <c r="A1" s="1" t="s">
        <v>32</v>
      </c>
      <c r="B1" s="2"/>
      <c r="C1" s="2"/>
      <c r="D1" s="2"/>
      <c r="E1" s="2"/>
      <c r="F1" s="2"/>
      <c r="G1" s="2"/>
      <c r="H1" s="2"/>
      <c r="I1" s="2"/>
      <c r="J1" s="2"/>
      <c r="K1" s="2"/>
    </row>
    <row r="2" customFormat="false" ht="25.5" hidden="false" customHeight="true" outlineLevel="0" collapsed="false">
      <c r="A2" s="3" t="s">
        <v>354</v>
      </c>
    </row>
    <row r="3" customFormat="false" ht="15" hidden="false" customHeight="false" outlineLevel="0" collapsed="false">
      <c r="A3" s="10" t="s">
        <v>355</v>
      </c>
    </row>
    <row r="4" customFormat="false" ht="19.5" hidden="false" customHeight="true" outlineLevel="0" collapsed="false">
      <c r="A4" s="11" t="s">
        <v>35</v>
      </c>
      <c r="B4" s="11"/>
      <c r="C4" s="11"/>
      <c r="D4" s="11"/>
      <c r="E4" s="11"/>
      <c r="F4" s="11"/>
      <c r="G4" s="12" t="s">
        <v>36</v>
      </c>
      <c r="H4" s="12"/>
      <c r="I4" s="12"/>
    </row>
    <row r="5" customFormat="false" ht="21.75" hidden="false" customHeight="true" outlineLevel="0" collapsed="false">
      <c r="A5" s="13" t="s">
        <v>37</v>
      </c>
      <c r="B5" s="13"/>
      <c r="C5" s="13"/>
      <c r="D5" s="13"/>
      <c r="E5" s="14" t="s">
        <v>356</v>
      </c>
      <c r="F5" s="14"/>
      <c r="G5" s="13" t="s">
        <v>38</v>
      </c>
      <c r="H5" s="13"/>
      <c r="I5" s="15" t="s">
        <v>157</v>
      </c>
    </row>
    <row r="6" customFormat="false" ht="21.75" hidden="false" customHeight="true" outlineLevel="0" collapsed="false">
      <c r="A6" s="13" t="s">
        <v>39</v>
      </c>
      <c r="B6" s="13"/>
      <c r="C6" s="13"/>
      <c r="D6" s="13"/>
      <c r="E6" s="16" t="n">
        <v>46338</v>
      </c>
      <c r="F6" s="16"/>
      <c r="G6" s="13" t="s">
        <v>40</v>
      </c>
      <c r="H6" s="13"/>
      <c r="I6" s="15" t="s">
        <v>357</v>
      </c>
    </row>
    <row r="7" customFormat="false" ht="21.75" hidden="false" customHeight="true" outlineLevel="0" collapsed="false">
      <c r="A7" s="13" t="s">
        <v>41</v>
      </c>
      <c r="B7" s="13"/>
      <c r="C7" s="13"/>
      <c r="D7" s="13"/>
      <c r="E7" s="14" t="s">
        <v>358</v>
      </c>
      <c r="F7" s="14"/>
      <c r="G7" s="13" t="s">
        <v>42</v>
      </c>
      <c r="H7" s="13"/>
      <c r="I7" s="15" t="s">
        <v>357</v>
      </c>
    </row>
    <row r="8" customFormat="false" ht="30.75" hidden="false" customHeight="true" outlineLevel="0" collapsed="false">
      <c r="A8" s="13" t="s">
        <v>43</v>
      </c>
      <c r="B8" s="13"/>
      <c r="C8" s="13"/>
      <c r="D8" s="13"/>
      <c r="E8" s="14" t="s">
        <v>359</v>
      </c>
      <c r="F8" s="14"/>
      <c r="G8" s="13" t="s">
        <v>44</v>
      </c>
      <c r="H8" s="13"/>
      <c r="I8" s="15" t="s">
        <v>357</v>
      </c>
    </row>
    <row r="9" customFormat="false" ht="30.75" hidden="false" customHeight="true" outlineLevel="0" collapsed="false">
      <c r="A9" s="13" t="s">
        <v>45</v>
      </c>
      <c r="B9" s="13"/>
      <c r="C9" s="13"/>
      <c r="D9" s="13"/>
      <c r="E9" s="14" t="s">
        <v>360</v>
      </c>
      <c r="F9" s="14"/>
      <c r="G9" s="13" t="s">
        <v>46</v>
      </c>
      <c r="H9" s="13"/>
      <c r="I9" s="15" t="s">
        <v>157</v>
      </c>
    </row>
    <row r="10" customFormat="false" ht="30.75" hidden="false" customHeight="true" outlineLevel="0" collapsed="false">
      <c r="A10" s="13" t="s">
        <v>47</v>
      </c>
      <c r="B10" s="13"/>
      <c r="C10" s="13"/>
      <c r="D10" s="13"/>
      <c r="E10" s="14" t="s">
        <v>361</v>
      </c>
      <c r="F10" s="14"/>
      <c r="G10" s="13" t="s">
        <v>48</v>
      </c>
      <c r="H10" s="13"/>
      <c r="I10" s="15" t="s">
        <v>357</v>
      </c>
    </row>
    <row r="11" customFormat="false" ht="30.75" hidden="false" customHeight="true" outlineLevel="0" collapsed="false">
      <c r="A11" s="13" t="s">
        <v>49</v>
      </c>
      <c r="B11" s="13"/>
      <c r="C11" s="13"/>
      <c r="D11" s="13"/>
      <c r="E11" s="14" t="s">
        <v>362</v>
      </c>
      <c r="F11" s="14"/>
      <c r="G11" s="13" t="s">
        <v>50</v>
      </c>
      <c r="H11" s="13"/>
      <c r="I11" s="15" t="s">
        <v>357</v>
      </c>
    </row>
    <row r="12" customFormat="false" ht="21.75" hidden="false" customHeight="true" outlineLevel="0" collapsed="false">
      <c r="A12" s="13" t="s">
        <v>51</v>
      </c>
      <c r="B12" s="13"/>
      <c r="C12" s="13"/>
      <c r="D12" s="13"/>
      <c r="E12" s="17" t="n">
        <f aca="false">IF(COUNT(B17:B31)=0,"",MAX(C17:C31)-MIN(B17:B31))</f>
        <v>0.364583333333333</v>
      </c>
      <c r="F12" s="17"/>
      <c r="G12" s="13" t="s">
        <v>52</v>
      </c>
      <c r="H12" s="13"/>
      <c r="I12" s="15" t="s">
        <v>157</v>
      </c>
    </row>
    <row r="13" customFormat="false" ht="21.75" hidden="false" customHeight="true" outlineLevel="0" collapsed="false">
      <c r="A13" s="13" t="s">
        <v>53</v>
      </c>
      <c r="B13" s="13"/>
      <c r="C13" s="13"/>
      <c r="D13" s="13"/>
      <c r="E13" s="17" t="n">
        <f aca="false">IF(COUNT(D17:D31)=0,"",SUM(D17:D31)-SUMIF(E17:E31,"Pause*",D17:D31))</f>
        <v>0.322916666666667</v>
      </c>
      <c r="F13" s="17"/>
      <c r="G13" s="13" t="s">
        <v>54</v>
      </c>
      <c r="H13" s="13"/>
      <c r="I13" s="15" t="s">
        <v>357</v>
      </c>
    </row>
    <row r="15" customFormat="false" ht="19.5" hidden="false" customHeight="true" outlineLevel="0" collapsed="false">
      <c r="A15" s="11" t="s">
        <v>55</v>
      </c>
      <c r="B15" s="11"/>
      <c r="C15" s="11"/>
      <c r="D15" s="11"/>
      <c r="E15" s="11"/>
      <c r="F15" s="11"/>
      <c r="G15" s="11"/>
      <c r="H15" s="11"/>
      <c r="I15" s="11"/>
      <c r="J15" s="11"/>
      <c r="K15" s="11"/>
    </row>
    <row r="16" customFormat="false" ht="30" hidden="false" customHeight="true" outlineLevel="0" collapsed="false">
      <c r="A16" s="18" t="s">
        <v>56</v>
      </c>
      <c r="B16" s="18" t="s">
        <v>57</v>
      </c>
      <c r="C16" s="18" t="s">
        <v>58</v>
      </c>
      <c r="D16" s="18" t="s">
        <v>59</v>
      </c>
      <c r="E16" s="18" t="s">
        <v>60</v>
      </c>
      <c r="F16" s="18" t="s">
        <v>61</v>
      </c>
      <c r="G16" s="18" t="s">
        <v>62</v>
      </c>
      <c r="H16" s="18" t="s">
        <v>63</v>
      </c>
      <c r="I16" s="18" t="s">
        <v>64</v>
      </c>
      <c r="J16" s="18" t="s">
        <v>65</v>
      </c>
      <c r="K16" s="18" t="s">
        <v>66</v>
      </c>
    </row>
    <row r="17" customFormat="false" ht="39.75" hidden="false" customHeight="true" outlineLevel="0" collapsed="false">
      <c r="A17" s="19" t="n">
        <v>1</v>
      </c>
      <c r="B17" s="20" t="n">
        <v>0.364583333333333</v>
      </c>
      <c r="C17" s="20" t="n">
        <v>0.375</v>
      </c>
      <c r="D17" s="21" t="n">
        <f aca="false">IF(OR(B17="",C17="",C17&lt;B17),"",C17-B17)</f>
        <v>0.0104166666666667</v>
      </c>
      <c r="E17" s="22" t="s">
        <v>67</v>
      </c>
      <c r="F17" s="23" t="s">
        <v>68</v>
      </c>
      <c r="G17" s="23" t="s">
        <v>69</v>
      </c>
      <c r="H17" s="19" t="s">
        <v>70</v>
      </c>
      <c r="I17" s="23" t="s">
        <v>71</v>
      </c>
      <c r="J17" s="24" t="s">
        <v>157</v>
      </c>
      <c r="K17" s="25" t="s">
        <v>363</v>
      </c>
    </row>
    <row r="18" customFormat="false" ht="39.75" hidden="false" customHeight="true" outlineLevel="0" collapsed="false">
      <c r="A18" s="19" t="n">
        <v>2</v>
      </c>
      <c r="B18" s="20" t="n">
        <v>0.375</v>
      </c>
      <c r="C18" s="20" t="n">
        <v>0.395833333333333</v>
      </c>
      <c r="D18" s="21" t="n">
        <f aca="false">IF(OR(B18="",C18="",C18&lt;B18),"",C18-B18)</f>
        <v>0.0208333333333333</v>
      </c>
      <c r="E18" s="22" t="s">
        <v>72</v>
      </c>
      <c r="F18" s="23" t="s">
        <v>73</v>
      </c>
      <c r="G18" s="23" t="s">
        <v>74</v>
      </c>
      <c r="H18" s="19" t="s">
        <v>75</v>
      </c>
      <c r="I18" s="23" t="s">
        <v>76</v>
      </c>
      <c r="J18" s="24" t="s">
        <v>157</v>
      </c>
      <c r="K18" s="25"/>
    </row>
    <row r="19" customFormat="false" ht="39.75" hidden="false" customHeight="true" outlineLevel="0" collapsed="false">
      <c r="A19" s="19" t="n">
        <v>3</v>
      </c>
      <c r="B19" s="20" t="n">
        <v>0.395833333333333</v>
      </c>
      <c r="C19" s="20" t="n">
        <v>0.4375</v>
      </c>
      <c r="D19" s="21" t="n">
        <f aca="false">IF(OR(B19="",C19="",C19&lt;B19),"",C19-B19)</f>
        <v>0.0416666666666667</v>
      </c>
      <c r="E19" s="22" t="s">
        <v>77</v>
      </c>
      <c r="F19" s="23" t="s">
        <v>78</v>
      </c>
      <c r="G19" s="23" t="s">
        <v>79</v>
      </c>
      <c r="H19" s="19" t="s">
        <v>80</v>
      </c>
      <c r="I19" s="23" t="s">
        <v>81</v>
      </c>
      <c r="J19" s="24" t="s">
        <v>157</v>
      </c>
      <c r="K19" s="25" t="s">
        <v>364</v>
      </c>
    </row>
    <row r="20" customFormat="false" ht="51" hidden="false" customHeight="true" outlineLevel="0" collapsed="false">
      <c r="A20" s="19" t="n">
        <v>4</v>
      </c>
      <c r="B20" s="20" t="n">
        <v>0.4375</v>
      </c>
      <c r="C20" s="20" t="n">
        <v>0.5</v>
      </c>
      <c r="D20" s="21" t="n">
        <f aca="false">IF(OR(B20="",C20="",C20&lt;B20),"",C20-B20)</f>
        <v>0.0625</v>
      </c>
      <c r="E20" s="22" t="s">
        <v>82</v>
      </c>
      <c r="F20" s="23" t="s">
        <v>83</v>
      </c>
      <c r="G20" s="23" t="s">
        <v>84</v>
      </c>
      <c r="H20" s="19" t="s">
        <v>85</v>
      </c>
      <c r="I20" s="23" t="s">
        <v>86</v>
      </c>
      <c r="J20" s="24" t="s">
        <v>157</v>
      </c>
      <c r="K20" s="25" t="s">
        <v>365</v>
      </c>
    </row>
    <row r="21" customFormat="false" ht="27.75" hidden="false" customHeight="true" outlineLevel="0" collapsed="false">
      <c r="A21" s="19" t="n">
        <v>5</v>
      </c>
      <c r="B21" s="20" t="n">
        <v>0.5</v>
      </c>
      <c r="C21" s="20" t="n">
        <v>0.541666666666667</v>
      </c>
      <c r="D21" s="21" t="n">
        <f aca="false">IF(OR(B21="",C21="",C21&lt;B21),"",C21-B21)</f>
        <v>0.0416666666666667</v>
      </c>
      <c r="E21" s="22" t="s">
        <v>87</v>
      </c>
      <c r="F21" s="23" t="s">
        <v>88</v>
      </c>
      <c r="G21" s="23"/>
      <c r="H21" s="19"/>
      <c r="I21" s="23"/>
      <c r="J21" s="24" t="s">
        <v>157</v>
      </c>
      <c r="K21" s="25"/>
    </row>
    <row r="22" customFormat="false" ht="51" hidden="false" customHeight="true" outlineLevel="0" collapsed="false">
      <c r="A22" s="19" t="n">
        <v>6</v>
      </c>
      <c r="B22" s="20" t="n">
        <v>0.541666666666667</v>
      </c>
      <c r="C22" s="20" t="n">
        <v>0.583333333333333</v>
      </c>
      <c r="D22" s="21" t="n">
        <f aca="false">IF(OR(B22="",C22="",C22&lt;B22),"",C22-B22)</f>
        <v>0.0416666666666667</v>
      </c>
      <c r="E22" s="22" t="s">
        <v>89</v>
      </c>
      <c r="F22" s="23" t="s">
        <v>90</v>
      </c>
      <c r="G22" s="23" t="s">
        <v>91</v>
      </c>
      <c r="H22" s="19" t="s">
        <v>92</v>
      </c>
      <c r="I22" s="23" t="s">
        <v>93</v>
      </c>
      <c r="J22" s="24" t="s">
        <v>157</v>
      </c>
      <c r="K22" s="25" t="s">
        <v>366</v>
      </c>
    </row>
    <row r="23" customFormat="false" ht="39.75" hidden="false" customHeight="true" outlineLevel="0" collapsed="false">
      <c r="A23" s="19" t="n">
        <v>7</v>
      </c>
      <c r="B23" s="20" t="n">
        <v>0.583333333333333</v>
      </c>
      <c r="C23" s="20" t="n">
        <v>0.614583333333333</v>
      </c>
      <c r="D23" s="21" t="n">
        <f aca="false">IF(OR(B23="",C23="",C23&lt;B23),"",C23-B23)</f>
        <v>0.03125</v>
      </c>
      <c r="E23" s="22" t="s">
        <v>94</v>
      </c>
      <c r="F23" s="23" t="s">
        <v>95</v>
      </c>
      <c r="G23" s="23" t="s">
        <v>96</v>
      </c>
      <c r="H23" s="19" t="s">
        <v>97</v>
      </c>
      <c r="I23" s="23" t="s">
        <v>98</v>
      </c>
      <c r="J23" s="24" t="s">
        <v>157</v>
      </c>
      <c r="K23" s="25"/>
    </row>
    <row r="24" customFormat="false" ht="39.75" hidden="false" customHeight="true" outlineLevel="0" collapsed="false">
      <c r="A24" s="19" t="n">
        <v>8</v>
      </c>
      <c r="B24" s="20" t="n">
        <v>0.614583333333333</v>
      </c>
      <c r="C24" s="20" t="n">
        <v>0.635416666666667</v>
      </c>
      <c r="D24" s="21" t="n">
        <f aca="false">IF(OR(B24="",C24="",C24&lt;B24),"",C24-B24)</f>
        <v>0.0208333333333333</v>
      </c>
      <c r="E24" s="22" t="s">
        <v>99</v>
      </c>
      <c r="F24" s="23" t="s">
        <v>100</v>
      </c>
      <c r="G24" s="23" t="s">
        <v>101</v>
      </c>
      <c r="H24" s="19" t="s">
        <v>102</v>
      </c>
      <c r="I24" s="23" t="s">
        <v>103</v>
      </c>
      <c r="J24" s="24" t="s">
        <v>157</v>
      </c>
      <c r="K24" s="25" t="s">
        <v>367</v>
      </c>
    </row>
    <row r="25" customFormat="false" ht="39.75" hidden="false" customHeight="true" outlineLevel="0" collapsed="false">
      <c r="A25" s="19" t="n">
        <v>9</v>
      </c>
      <c r="B25" s="20" t="n">
        <v>0.635416666666667</v>
      </c>
      <c r="C25" s="20" t="n">
        <v>0.666666666666667</v>
      </c>
      <c r="D25" s="21" t="n">
        <f aca="false">IF(OR(B25="",C25="",C25&lt;B25),"",C25-B25)</f>
        <v>0.03125</v>
      </c>
      <c r="E25" s="22" t="s">
        <v>104</v>
      </c>
      <c r="F25" s="23" t="s">
        <v>105</v>
      </c>
      <c r="G25" s="23" t="s">
        <v>106</v>
      </c>
      <c r="H25" s="19" t="s">
        <v>107</v>
      </c>
      <c r="I25" s="23" t="s">
        <v>108</v>
      </c>
      <c r="J25" s="24" t="s">
        <v>157</v>
      </c>
      <c r="K25" s="25"/>
    </row>
    <row r="26" customFormat="false" ht="27.75" hidden="false" customHeight="true" outlineLevel="0" collapsed="false">
      <c r="A26" s="19" t="n">
        <v>10</v>
      </c>
      <c r="B26" s="20" t="n">
        <v>0.666666666666667</v>
      </c>
      <c r="C26" s="20" t="n">
        <v>0.677083333333333</v>
      </c>
      <c r="D26" s="21" t="n">
        <f aca="false">IF(OR(B26="",C26="",C26&lt;B26),"",C26-B26)</f>
        <v>0.0104166666666667</v>
      </c>
      <c r="E26" s="22" t="s">
        <v>109</v>
      </c>
      <c r="F26" s="23" t="s">
        <v>110</v>
      </c>
      <c r="G26" s="23" t="s">
        <v>74</v>
      </c>
      <c r="H26" s="19" t="s">
        <v>111</v>
      </c>
      <c r="I26" s="23" t="s">
        <v>112</v>
      </c>
      <c r="J26" s="24" t="s">
        <v>157</v>
      </c>
      <c r="K26" s="25" t="s">
        <v>368</v>
      </c>
    </row>
    <row r="27" customFormat="false" ht="27.75" hidden="false" customHeight="true" outlineLevel="0" collapsed="false">
      <c r="A27" s="19" t="n">
        <v>11</v>
      </c>
      <c r="B27" s="20" t="n">
        <v>0.677083333333333</v>
      </c>
      <c r="C27" s="20" t="n">
        <v>0.708333333333333</v>
      </c>
      <c r="D27" s="21" t="n">
        <f aca="false">IF(OR(B27="",C27="",C27&lt;B27),"",C27-B27)</f>
        <v>0.03125</v>
      </c>
      <c r="E27" s="22" t="s">
        <v>113</v>
      </c>
      <c r="F27" s="23" t="s">
        <v>114</v>
      </c>
      <c r="G27" s="23" t="s">
        <v>115</v>
      </c>
      <c r="H27" s="19" t="s">
        <v>111</v>
      </c>
      <c r="I27" s="23" t="s">
        <v>116</v>
      </c>
      <c r="J27" s="24" t="s">
        <v>157</v>
      </c>
      <c r="K27" s="25" t="s">
        <v>369</v>
      </c>
    </row>
    <row r="28" customFormat="false" ht="27.75" hidden="false" customHeight="true" outlineLevel="0" collapsed="false">
      <c r="A28" s="19" t="n">
        <v>12</v>
      </c>
      <c r="B28" s="20" t="n">
        <v>0.708333333333333</v>
      </c>
      <c r="C28" s="20" t="n">
        <v>0.729166666666667</v>
      </c>
      <c r="D28" s="21" t="n">
        <f aca="false">IF(OR(B28="",C28="",C28&lt;B28),"",C28-B28)</f>
        <v>0.0208333333333333</v>
      </c>
      <c r="E28" s="22" t="s">
        <v>117</v>
      </c>
      <c r="F28" s="23" t="s">
        <v>118</v>
      </c>
      <c r="G28" s="23" t="s">
        <v>74</v>
      </c>
      <c r="H28" s="19" t="s">
        <v>111</v>
      </c>
      <c r="I28" s="23" t="s">
        <v>119</v>
      </c>
      <c r="J28" s="24" t="s">
        <v>157</v>
      </c>
      <c r="K28" s="25" t="s">
        <v>370</v>
      </c>
    </row>
    <row r="29" customFormat="false" ht="51" hidden="false" customHeight="true" outlineLevel="0" collapsed="false">
      <c r="A29" s="19" t="n">
        <v>13</v>
      </c>
      <c r="B29" s="20"/>
      <c r="C29" s="20"/>
      <c r="D29" s="21" t="str">
        <f aca="false">IF(OR(B29="",C29="",C29&lt;B29),"",C29-B29)</f>
        <v/>
      </c>
      <c r="E29" s="22" t="s">
        <v>120</v>
      </c>
      <c r="F29" s="23" t="s">
        <v>121</v>
      </c>
      <c r="G29" s="23" t="s">
        <v>122</v>
      </c>
      <c r="H29" s="19" t="s">
        <v>123</v>
      </c>
      <c r="I29" s="23" t="s">
        <v>124</v>
      </c>
      <c r="J29" s="24" t="s">
        <v>341</v>
      </c>
      <c r="K29" s="25" t="s">
        <v>371</v>
      </c>
    </row>
    <row r="30" customFormat="false" ht="25.5" hidden="false" customHeight="true" outlineLevel="0" collapsed="false">
      <c r="A30" s="19" t="n">
        <v>14</v>
      </c>
      <c r="B30" s="20"/>
      <c r="C30" s="20"/>
      <c r="D30" s="21" t="str">
        <f aca="false">IF(OR(B30="",C30="",C30&lt;B30),"",C30-B30)</f>
        <v/>
      </c>
      <c r="E30" s="22"/>
      <c r="F30" s="23"/>
      <c r="G30" s="23"/>
      <c r="H30" s="19"/>
      <c r="I30" s="23"/>
      <c r="J30" s="24"/>
      <c r="K30" s="25"/>
    </row>
    <row r="31" customFormat="false" ht="25.5" hidden="false" customHeight="true" outlineLevel="0" collapsed="false">
      <c r="A31" s="19" t="n">
        <v>15</v>
      </c>
      <c r="B31" s="20"/>
      <c r="C31" s="20"/>
      <c r="D31" s="21" t="str">
        <f aca="false">IF(OR(B31="",C31="",C31&lt;B31),"",C31-B31)</f>
        <v/>
      </c>
      <c r="E31" s="22"/>
      <c r="F31" s="23"/>
      <c r="G31" s="23"/>
      <c r="H31" s="19"/>
      <c r="I31" s="23"/>
      <c r="J31" s="24"/>
      <c r="K31" s="25"/>
    </row>
    <row r="33" customFormat="false" ht="27.75" hidden="false" customHeight="true" outlineLevel="0" collapsed="false">
      <c r="A33" s="26" t="s">
        <v>125</v>
      </c>
      <c r="B33" s="26"/>
      <c r="C33" s="26"/>
      <c r="D33" s="26"/>
      <c r="E33" s="26"/>
      <c r="F33" s="26"/>
      <c r="G33" s="26"/>
      <c r="H33" s="26"/>
      <c r="I33" s="26"/>
      <c r="J33" s="26"/>
      <c r="K33" s="26"/>
    </row>
  </sheetData>
  <mergeCells count="31">
    <mergeCell ref="A4:F4"/>
    <mergeCell ref="G4:I4"/>
    <mergeCell ref="A5:D5"/>
    <mergeCell ref="E5:F5"/>
    <mergeCell ref="G5:H5"/>
    <mergeCell ref="A6:D6"/>
    <mergeCell ref="E6:F6"/>
    <mergeCell ref="G6:H6"/>
    <mergeCell ref="A7:D7"/>
    <mergeCell ref="E7:F7"/>
    <mergeCell ref="G7:H7"/>
    <mergeCell ref="A8:D8"/>
    <mergeCell ref="E8:F8"/>
    <mergeCell ref="G8:H8"/>
    <mergeCell ref="A9:D9"/>
    <mergeCell ref="E9:F9"/>
    <mergeCell ref="G9:H9"/>
    <mergeCell ref="A10:D10"/>
    <mergeCell ref="E10:F10"/>
    <mergeCell ref="G10:H10"/>
    <mergeCell ref="A11:D11"/>
    <mergeCell ref="E11:F11"/>
    <mergeCell ref="G11:H11"/>
    <mergeCell ref="A12:D12"/>
    <mergeCell ref="E12:F12"/>
    <mergeCell ref="G12:H12"/>
    <mergeCell ref="A13:D13"/>
    <mergeCell ref="E13:F13"/>
    <mergeCell ref="G13:H13"/>
    <mergeCell ref="A15:K15"/>
    <mergeCell ref="A33:K33"/>
  </mergeCells>
  <conditionalFormatting sqref="J17:J31">
    <cfRule type="expression" priority="2" aboveAverage="0" equalAverage="0" bottom="0" percent="0" rank="0" text="" dxfId="0">
      <formula>$J17="Oui"</formula>
    </cfRule>
    <cfRule type="expression" priority="3" aboveAverage="0" equalAverage="0" bottom="0" percent="0" rank="0" text="" dxfId="1">
      <formula>$J17="En partie"</formula>
    </cfRule>
    <cfRule type="expression" priority="4" aboveAverage="0" equalAverage="0" bottom="0" percent="0" rank="0" text="" dxfId="2">
      <formula>$J17="Non"</formula>
    </cfRule>
  </conditionalFormatting>
  <conditionalFormatting sqref="A17:K31">
    <cfRule type="expression" priority="5" aboveAverage="0" equalAverage="0" bottom="0" percent="0" rank="0" text="" dxfId="3">
      <formula>LEFT($E17,5)="Pause"</formula>
    </cfRule>
  </conditionalFormatting>
  <dataValidations count="2">
    <dataValidation allowBlank="true" errorStyle="stop" operator="between" showDropDown="false" showErrorMessage="false" showInputMessage="false" sqref="I5:I13" type="list">
      <formula1>"Oui,Non"</formula1>
      <formula2>0</formula2>
    </dataValidation>
    <dataValidation allowBlank="true" errorStyle="stop" operator="between" showDropDown="false" showErrorMessage="false" showInputMessage="false" sqref="J17:J31" type="list">
      <formula1>Listes!$C$4:$C$7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S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
    <col collapsed="false" customWidth="true" hidden="false" outlineLevel="0" max="3" min="3" style="0" width="40"/>
    <col collapsed="false" customWidth="true" hidden="false" outlineLevel="0" max="4" min="4" style="0" width="14"/>
    <col collapsed="false" customWidth="true" hidden="false" outlineLevel="0" max="5" min="5" style="0" width="9"/>
    <col collapsed="false" customWidth="true" hidden="false" outlineLevel="0" max="6" min="6" style="0" width="16"/>
    <col collapsed="false" customWidth="true" hidden="false" outlineLevel="0" max="7" min="7" style="0" width="17"/>
    <col collapsed="false" customWidth="true" hidden="false" outlineLevel="0" max="8" min="8" style="0" width="52"/>
    <col collapsed="false" customWidth="true" hidden="false" outlineLevel="0" max="9" min="9" style="0" width="44"/>
    <col collapsed="false" customWidth="true" hidden="false" outlineLevel="0" max="10" min="10" style="0" width="22"/>
    <col collapsed="false" customWidth="true" hidden="false" outlineLevel="0" max="11" min="11" style="0" width="36"/>
    <col collapsed="false" customWidth="true" hidden="false" outlineLevel="0" max="12" min="12" style="0" width="11"/>
    <col collapsed="false" customWidth="true" hidden="false" outlineLevel="0" max="13" min="13" style="0" width="40"/>
    <col collapsed="false" customWidth="true" hidden="false" outlineLevel="0" max="14" min="14" style="0" width="28"/>
    <col collapsed="false" customWidth="true" hidden="false" outlineLevel="0" max="15" min="15" style="0" width="16"/>
    <col collapsed="false" customWidth="true" hidden="false" outlineLevel="0" max="16" min="16" style="0" width="15"/>
    <col collapsed="false" customWidth="true" hidden="false" outlineLevel="0" max="17" min="17" style="0" width="32"/>
    <col collapsed="false" customWidth="true" hidden="false" outlineLevel="0" max="18" min="18" style="0" width="12"/>
    <col collapsed="false" customWidth="true" hidden="true" outlineLevel="0" max="19" min="19" style="0" width="8"/>
  </cols>
  <sheetData>
    <row r="1" customFormat="false" ht="21.75" hidden="false" customHeight="true" outlineLevel="0" collapsed="false">
      <c r="A1" s="1" t="s">
        <v>126</v>
      </c>
      <c r="B1" s="2"/>
      <c r="C1" s="2"/>
      <c r="D1" s="2"/>
      <c r="E1" s="2"/>
      <c r="F1" s="2"/>
      <c r="G1" s="2"/>
      <c r="H1" s="2"/>
      <c r="I1" s="2"/>
      <c r="J1" s="2"/>
      <c r="K1" s="2"/>
      <c r="L1" s="2"/>
      <c r="M1" s="2"/>
      <c r="N1" s="2"/>
      <c r="O1" s="2"/>
      <c r="P1" s="2"/>
      <c r="Q1" s="2"/>
      <c r="R1" s="2"/>
    </row>
    <row r="2" customFormat="false" ht="25.5" hidden="false" customHeight="true" outlineLevel="0" collapsed="false">
      <c r="A2" s="3" t="s">
        <v>372</v>
      </c>
    </row>
    <row r="3" customFormat="false" ht="15" hidden="false" customHeight="false" outlineLevel="0" collapsed="false">
      <c r="A3" s="10" t="s">
        <v>373</v>
      </c>
    </row>
    <row r="4" customFormat="false" ht="21.75" hidden="false" customHeight="true" outlineLevel="0" collapsed="false">
      <c r="A4" s="27" t="str">
        <f aca="false">IF(COUNTIF('Exemple planning'!$I$5:$I$8,"Oui")=0,"Renseignez d’abord le périmètre dans l’onglet « Planning de la journée » : sans catégorie d’actions cochée, aucun indicateur n’est marqué applicable.","Dans le périmètre : "&amp;COUNTIF($L$7:$L$39,"Oui")&amp;" sur "&amp;COUNTA($B$7:$B$39)&amp;"   ·   conformes : "&amp;COUNTIF($P$7:$P$39,"Conforme")&amp;"   ·   NC mineures : "&amp;COUNTIF($P$7:$P$39,"NC mineure")&amp;"   ·   NC majeures : "&amp;COUNTIF($P$7:$P$39,"NC majeure"))</f>
        <v>Dans le périmètre : 26 sur 33   ·   conformes : 3   ·   NC mineures : 5   ·   NC majeures : 2</v>
      </c>
      <c r="B4" s="27"/>
      <c r="C4" s="27"/>
      <c r="D4" s="27"/>
      <c r="E4" s="27"/>
      <c r="F4" s="27"/>
      <c r="G4" s="27"/>
      <c r="H4" s="27"/>
      <c r="I4" s="27"/>
      <c r="J4" s="27"/>
      <c r="K4" s="27"/>
      <c r="L4" s="27"/>
    </row>
    <row r="5" customFormat="false" ht="19.5" hidden="false" customHeight="true" outlineLevel="0" collapsed="false">
      <c r="A5" s="11" t="s">
        <v>129</v>
      </c>
      <c r="B5" s="11"/>
      <c r="C5" s="11"/>
      <c r="D5" s="11"/>
      <c r="E5" s="11"/>
      <c r="F5" s="11"/>
      <c r="G5" s="11"/>
      <c r="H5" s="12" t="s">
        <v>130</v>
      </c>
      <c r="I5" s="12"/>
      <c r="J5" s="12"/>
      <c r="K5" s="11" t="s">
        <v>131</v>
      </c>
      <c r="L5" s="11"/>
      <c r="M5" s="11"/>
      <c r="N5" s="11"/>
      <c r="O5" s="11"/>
      <c r="P5" s="11"/>
      <c r="Q5" s="11"/>
      <c r="R5" s="11"/>
    </row>
    <row r="6" customFormat="false" ht="48" hidden="false" customHeight="true" outlineLevel="0" collapsed="false">
      <c r="A6" s="18" t="s">
        <v>132</v>
      </c>
      <c r="B6" s="18" t="s">
        <v>56</v>
      </c>
      <c r="C6" s="18" t="s">
        <v>133</v>
      </c>
      <c r="D6" s="18" t="s">
        <v>134</v>
      </c>
      <c r="E6" s="18" t="s">
        <v>54</v>
      </c>
      <c r="F6" s="18" t="s">
        <v>135</v>
      </c>
      <c r="G6" s="18" t="s">
        <v>136</v>
      </c>
      <c r="H6" s="18" t="s">
        <v>137</v>
      </c>
      <c r="I6" s="18" t="s">
        <v>138</v>
      </c>
      <c r="J6" s="18" t="s">
        <v>139</v>
      </c>
      <c r="K6" s="18" t="s">
        <v>140</v>
      </c>
      <c r="L6" s="18" t="s">
        <v>141</v>
      </c>
      <c r="M6" s="18" t="s">
        <v>142</v>
      </c>
      <c r="N6" s="18" t="s">
        <v>143</v>
      </c>
      <c r="O6" s="18" t="s">
        <v>144</v>
      </c>
      <c r="P6" s="18" t="s">
        <v>145</v>
      </c>
      <c r="Q6" s="18" t="s">
        <v>146</v>
      </c>
      <c r="R6" s="18" t="s">
        <v>147</v>
      </c>
      <c r="S6" s="18" t="s">
        <v>148</v>
      </c>
    </row>
    <row r="7" customFormat="false" ht="63" hidden="false" customHeight="true" outlineLevel="0" collapsed="false">
      <c r="A7" s="19" t="n">
        <v>1</v>
      </c>
      <c r="B7" s="19" t="n">
        <v>1</v>
      </c>
      <c r="C7" s="22" t="s">
        <v>149</v>
      </c>
      <c r="D7" s="19" t="s">
        <v>150</v>
      </c>
      <c r="E7" s="19"/>
      <c r="F7" s="19" t="s">
        <v>151</v>
      </c>
      <c r="G7" s="23"/>
      <c r="H7" s="23" t="s">
        <v>152</v>
      </c>
      <c r="I7" s="23" t="s">
        <v>153</v>
      </c>
      <c r="J7" s="23" t="s">
        <v>154</v>
      </c>
      <c r="K7" s="23" t="s">
        <v>155</v>
      </c>
      <c r="L7" s="28" t="str">
        <f aca="false">IF(COUNTIF('Exemple planning'!$I$5:$I$8,"Oui")=0,"",IF(AND(OR(AND(ISNUMBER(SEARCH("CFA",$F7)),'Exemple planning'!$I$8="Oui"),AND(ISNUMBER(SEARCH("AF",$F7)),'Exemple planning'!$I$5="Oui"),AND(ISNUMBER(SEARCH("BC",$F7)),'Exemple planning'!$I$6="Oui"),AND(ISNUMBER(SEARCH("VAE",$F7)),'Exemple planning'!$I$7="Oui")),IFERROR(INDEX('Exemple planning'!$I$9:$I$12,MATCH($G7,'Exemple planning'!$G$9:$G$12,0)),"")&lt;&gt;"Non"),"Oui","Non"))</f>
        <v>Oui</v>
      </c>
      <c r="M7" s="25" t="s">
        <v>374</v>
      </c>
      <c r="N7" s="25" t="s">
        <v>375</v>
      </c>
      <c r="O7" s="24" t="s">
        <v>376</v>
      </c>
      <c r="P7" s="28" t="str">
        <f aca="false">IF($L7="Non","Hors périmètre",IF($L7&lt;&gt;"Oui","",IF(O7="","",IF(O7="Respecté","Conforme",IF(O7="Sans objet","Sans objet",IF(OR(O7="Non respecté",D7="Majeure seulement"),"NC majeure","NC mineure"))))))</f>
        <v>NC mineure</v>
      </c>
      <c r="Q7" s="25" t="s">
        <v>377</v>
      </c>
      <c r="R7" s="28" t="str">
        <f aca="false">IF(OR(P7="NC majeure",P7="NC mineure"),IF(COUNTIF('Exemple rapport'!$B$7:$B$36,B7)&gt;0,"Inscrit","Non inscrit"),"")</f>
        <v>Inscrit</v>
      </c>
      <c r="S7" s="28" t="str">
        <f aca="false">IF(P7="NC majeure",COUNTIF(P$7:P7,"NC majeure"),"")</f>
        <v/>
      </c>
    </row>
    <row r="8" customFormat="false" ht="39.75" hidden="false" customHeight="true" outlineLevel="0" collapsed="false">
      <c r="A8" s="19" t="n">
        <v>1</v>
      </c>
      <c r="B8" s="19" t="n">
        <v>2</v>
      </c>
      <c r="C8" s="22" t="s">
        <v>156</v>
      </c>
      <c r="D8" s="19" t="s">
        <v>150</v>
      </c>
      <c r="E8" s="19" t="s">
        <v>157</v>
      </c>
      <c r="F8" s="19" t="s">
        <v>151</v>
      </c>
      <c r="G8" s="23"/>
      <c r="H8" s="23" t="s">
        <v>158</v>
      </c>
      <c r="I8" s="23" t="s">
        <v>159</v>
      </c>
      <c r="J8" s="23" t="s">
        <v>74</v>
      </c>
      <c r="K8" s="23" t="s">
        <v>160</v>
      </c>
      <c r="L8" s="28" t="str">
        <f aca="false">IF(COUNTIF('Exemple planning'!$I$5:$I$8,"Oui")=0,"",IF(AND(OR(AND(ISNUMBER(SEARCH("CFA",$F8)),'Exemple planning'!$I$8="Oui"),AND(ISNUMBER(SEARCH("AF",$F8)),'Exemple planning'!$I$5="Oui"),AND(ISNUMBER(SEARCH("BC",$F8)),'Exemple planning'!$I$6="Oui"),AND(ISNUMBER(SEARCH("VAE",$F8)),'Exemple planning'!$I$7="Oui")),IFERROR(INDEX('Exemple planning'!$I$9:$I$12,MATCH($G8,'Exemple planning'!$G$9:$G$12,0)),"")&lt;&gt;"Non"),"Oui","Non"))</f>
        <v>Oui</v>
      </c>
      <c r="M8" s="25" t="s">
        <v>378</v>
      </c>
      <c r="N8" s="25" t="s">
        <v>379</v>
      </c>
      <c r="O8" s="24" t="s">
        <v>376</v>
      </c>
      <c r="P8" s="28" t="str">
        <f aca="false">IF($L8="Non","Hors périmètre",IF($L8&lt;&gt;"Oui","",IF(O8="","",IF(O8="Respecté","Conforme",IF(O8="Sans objet","Sans objet",IF(OR(O8="Non respecté",D8="Majeure seulement"),"NC majeure","NC mineure"))))))</f>
        <v>NC mineure</v>
      </c>
      <c r="Q8" s="25" t="s">
        <v>380</v>
      </c>
      <c r="R8" s="28" t="str">
        <f aca="false">IF(OR(P8="NC majeure",P8="NC mineure"),IF(COUNTIF('Exemple rapport'!$B$7:$B$36,B8)&gt;0,"Inscrit","Non inscrit"),"")</f>
        <v>Inscrit</v>
      </c>
      <c r="S8" s="28" t="str">
        <f aca="false">IF(P8="NC majeure",COUNTIF(P$7:P8,"NC majeure"),"")</f>
        <v/>
      </c>
    </row>
    <row r="9" customFormat="false" ht="51" hidden="false" customHeight="true" outlineLevel="0" collapsed="false">
      <c r="A9" s="19" t="n">
        <v>1</v>
      </c>
      <c r="B9" s="19" t="n">
        <v>3</v>
      </c>
      <c r="C9" s="22" t="s">
        <v>161</v>
      </c>
      <c r="D9" s="19" t="s">
        <v>150</v>
      </c>
      <c r="E9" s="19" t="s">
        <v>157</v>
      </c>
      <c r="F9" s="19" t="s">
        <v>162</v>
      </c>
      <c r="G9" s="23" t="s">
        <v>46</v>
      </c>
      <c r="H9" s="23" t="s">
        <v>163</v>
      </c>
      <c r="I9" s="23" t="s">
        <v>164</v>
      </c>
      <c r="J9" s="23" t="s">
        <v>84</v>
      </c>
      <c r="K9" s="23" t="s">
        <v>165</v>
      </c>
      <c r="L9" s="28" t="str">
        <f aca="false">IF(COUNTIF('Exemple planning'!$I$5:$I$8,"Oui")=0,"",IF(AND(OR(AND(ISNUMBER(SEARCH("CFA",$F9)),'Exemple planning'!$I$8="Oui"),AND(ISNUMBER(SEARCH("AF",$F9)),'Exemple planning'!$I$5="Oui"),AND(ISNUMBER(SEARCH("BC",$F9)),'Exemple planning'!$I$6="Oui"),AND(ISNUMBER(SEARCH("VAE",$F9)),'Exemple planning'!$I$7="Oui")),IFERROR(INDEX('Exemple planning'!$I$9:$I$12,MATCH($G9,'Exemple planning'!$G$9:$G$12,0)),"")&lt;&gt;"Non"),"Oui","Non"))</f>
        <v>Oui</v>
      </c>
      <c r="M9" s="25"/>
      <c r="N9" s="25"/>
      <c r="O9" s="24"/>
      <c r="P9" s="28" t="str">
        <f aca="false">IF($L9="Non","Hors périmètre",IF($L9&lt;&gt;"Oui","",IF(O9="","",IF(O9="Respecté","Conforme",IF(O9="Sans objet","Sans objet",IF(OR(O9="Non respecté",D9="Majeure seulement"),"NC majeure","NC mineure"))))))</f>
        <v/>
      </c>
      <c r="Q9" s="25"/>
      <c r="R9" s="28" t="str">
        <f aca="false">IF(OR(P9="NC majeure",P9="NC mineure"),IF(COUNTIF('Exemple rapport'!$B$7:$B$36,B9)&gt;0,"Inscrit","Non inscrit"),"")</f>
        <v/>
      </c>
      <c r="S9" s="28" t="str">
        <f aca="false">IF(P9="NC majeure",COUNTIF(P$7:P9,"NC majeure"),"")</f>
        <v/>
      </c>
    </row>
    <row r="10" customFormat="false" ht="39.75" hidden="false" customHeight="true" outlineLevel="0" collapsed="false">
      <c r="A10" s="29" t="n">
        <v>2</v>
      </c>
      <c r="B10" s="29" t="n">
        <v>4</v>
      </c>
      <c r="C10" s="30" t="s">
        <v>166</v>
      </c>
      <c r="D10" s="29" t="s">
        <v>167</v>
      </c>
      <c r="E10" s="29"/>
      <c r="F10" s="29" t="s">
        <v>151</v>
      </c>
      <c r="G10" s="31"/>
      <c r="H10" s="31" t="s">
        <v>168</v>
      </c>
      <c r="I10" s="31" t="s">
        <v>169</v>
      </c>
      <c r="J10" s="31" t="s">
        <v>170</v>
      </c>
      <c r="K10" s="31" t="s">
        <v>171</v>
      </c>
      <c r="L10" s="32" t="str">
        <f aca="false">IF(COUNTIF('Exemple planning'!$I$5:$I$8,"Oui")=0,"",IF(AND(OR(AND(ISNUMBER(SEARCH("CFA",$F10)),'Exemple planning'!$I$8="Oui"),AND(ISNUMBER(SEARCH("AF",$F10)),'Exemple planning'!$I$5="Oui"),AND(ISNUMBER(SEARCH("BC",$F10)),'Exemple planning'!$I$6="Oui"),AND(ISNUMBER(SEARCH("VAE",$F10)),'Exemple planning'!$I$7="Oui")),IFERROR(INDEX('Exemple planning'!$I$9:$I$12,MATCH($G10,'Exemple planning'!$G$9:$G$12,0)),"")&lt;&gt;"Non"),"Oui","Non"))</f>
        <v>Oui</v>
      </c>
      <c r="M10" s="33" t="s">
        <v>381</v>
      </c>
      <c r="N10" s="33" t="s">
        <v>382</v>
      </c>
      <c r="O10" s="34" t="s">
        <v>383</v>
      </c>
      <c r="P10" s="32" t="str">
        <f aca="false">IF($L10="Non","Hors périmètre",IF($L10&lt;&gt;"Oui","",IF(O10="","",IF(O10="Respecté","Conforme",IF(O10="Sans objet","Sans objet",IF(OR(O10="Non respecté",D10="Majeure seulement"),"NC majeure","NC mineure"))))))</f>
        <v>Conforme</v>
      </c>
      <c r="Q10" s="33"/>
      <c r="R10" s="32" t="str">
        <f aca="false">IF(OR(P10="NC majeure",P10="NC mineure"),IF(COUNTIF('Exemple rapport'!$B$7:$B$36,B10)&gt;0,"Inscrit","Non inscrit"),"")</f>
        <v/>
      </c>
      <c r="S10" s="28" t="str">
        <f aca="false">IF(P10="NC majeure",COUNTIF(P$7:P10,"NC majeure"),"")</f>
        <v/>
      </c>
    </row>
    <row r="11" customFormat="false" ht="39.75" hidden="false" customHeight="true" outlineLevel="0" collapsed="false">
      <c r="A11" s="19" t="n">
        <v>2</v>
      </c>
      <c r="B11" s="19" t="n">
        <v>5</v>
      </c>
      <c r="C11" s="22" t="s">
        <v>172</v>
      </c>
      <c r="D11" s="19" t="s">
        <v>167</v>
      </c>
      <c r="E11" s="19"/>
      <c r="F11" s="19" t="s">
        <v>151</v>
      </c>
      <c r="G11" s="23"/>
      <c r="H11" s="23" t="s">
        <v>173</v>
      </c>
      <c r="I11" s="23" t="s">
        <v>174</v>
      </c>
      <c r="J11" s="23" t="s">
        <v>91</v>
      </c>
      <c r="K11" s="23" t="s">
        <v>171</v>
      </c>
      <c r="L11" s="28" t="str">
        <f aca="false">IF(COUNTIF('Exemple planning'!$I$5:$I$8,"Oui")=0,"",IF(AND(OR(AND(ISNUMBER(SEARCH("CFA",$F11)),'Exemple planning'!$I$8="Oui"),AND(ISNUMBER(SEARCH("AF",$F11)),'Exemple planning'!$I$5="Oui"),AND(ISNUMBER(SEARCH("BC",$F11)),'Exemple planning'!$I$6="Oui"),AND(ISNUMBER(SEARCH("VAE",$F11)),'Exemple planning'!$I$7="Oui")),IFERROR(INDEX('Exemple planning'!$I$9:$I$12,MATCH($G11,'Exemple planning'!$G$9:$G$12,0)),"")&lt;&gt;"Non"),"Oui","Non"))</f>
        <v>Oui</v>
      </c>
      <c r="M11" s="25"/>
      <c r="N11" s="25"/>
      <c r="O11" s="24"/>
      <c r="P11" s="28" t="str">
        <f aca="false">IF($L11="Non","Hors périmètre",IF($L11&lt;&gt;"Oui","",IF(O11="","",IF(O11="Respecté","Conforme",IF(O11="Sans objet","Sans objet",IF(OR(O11="Non respecté",D11="Majeure seulement"),"NC majeure","NC mineure"))))))</f>
        <v/>
      </c>
      <c r="Q11" s="25"/>
      <c r="R11" s="28" t="str">
        <f aca="false">IF(OR(P11="NC majeure",P11="NC mineure"),IF(COUNTIF('Exemple rapport'!$B$7:$B$36,B11)&gt;0,"Inscrit","Non inscrit"),"")</f>
        <v/>
      </c>
      <c r="S11" s="28" t="str">
        <f aca="false">IF(P11="NC majeure",COUNTIF(P$7:P11,"NC majeure"),"")</f>
        <v/>
      </c>
    </row>
    <row r="12" customFormat="false" ht="39.75" hidden="false" customHeight="true" outlineLevel="0" collapsed="false">
      <c r="A12" s="19" t="n">
        <v>2</v>
      </c>
      <c r="B12" s="19" t="n">
        <v>6</v>
      </c>
      <c r="C12" s="22" t="s">
        <v>175</v>
      </c>
      <c r="D12" s="19" t="s">
        <v>167</v>
      </c>
      <c r="E12" s="19"/>
      <c r="F12" s="19" t="s">
        <v>151</v>
      </c>
      <c r="G12" s="23"/>
      <c r="H12" s="23" t="s">
        <v>176</v>
      </c>
      <c r="I12" s="23" t="s">
        <v>177</v>
      </c>
      <c r="J12" s="23" t="s">
        <v>91</v>
      </c>
      <c r="K12" s="23" t="s">
        <v>171</v>
      </c>
      <c r="L12" s="28" t="str">
        <f aca="false">IF(COUNTIF('Exemple planning'!$I$5:$I$8,"Oui")=0,"",IF(AND(OR(AND(ISNUMBER(SEARCH("CFA",$F12)),'Exemple planning'!$I$8="Oui"),AND(ISNUMBER(SEARCH("AF",$F12)),'Exemple planning'!$I$5="Oui"),AND(ISNUMBER(SEARCH("BC",$F12)),'Exemple planning'!$I$6="Oui"),AND(ISNUMBER(SEARCH("VAE",$F12)),'Exemple planning'!$I$7="Oui")),IFERROR(INDEX('Exemple planning'!$I$9:$I$12,MATCH($G12,'Exemple planning'!$G$9:$G$12,0)),"")&lt;&gt;"Non"),"Oui","Non"))</f>
        <v>Oui</v>
      </c>
      <c r="M12" s="25"/>
      <c r="N12" s="25"/>
      <c r="O12" s="24"/>
      <c r="P12" s="28" t="str">
        <f aca="false">IF($L12="Non","Hors périmètre",IF($L12&lt;&gt;"Oui","",IF(O12="","",IF(O12="Respecté","Conforme",IF(O12="Sans objet","Sans objet",IF(OR(O12="Non respecté",D12="Majeure seulement"),"NC majeure","NC mineure"))))))</f>
        <v/>
      </c>
      <c r="Q12" s="25"/>
      <c r="R12" s="28" t="str">
        <f aca="false">IF(OR(P12="NC majeure",P12="NC mineure"),IF(COUNTIF('Exemple rapport'!$B$7:$B$36,B12)&gt;0,"Inscrit","Non inscrit"),"")</f>
        <v/>
      </c>
      <c r="S12" s="28" t="str">
        <f aca="false">IF(P12="NC majeure",COUNTIF(P$7:P12,"NC majeure"),"")</f>
        <v/>
      </c>
    </row>
    <row r="13" customFormat="false" ht="39.75" hidden="false" customHeight="true" outlineLevel="0" collapsed="false">
      <c r="A13" s="19" t="n">
        <v>2</v>
      </c>
      <c r="B13" s="19" t="n">
        <v>7</v>
      </c>
      <c r="C13" s="22" t="s">
        <v>178</v>
      </c>
      <c r="D13" s="19" t="s">
        <v>167</v>
      </c>
      <c r="E13" s="19"/>
      <c r="F13" s="19" t="s">
        <v>179</v>
      </c>
      <c r="G13" s="23" t="s">
        <v>46</v>
      </c>
      <c r="H13" s="23" t="s">
        <v>180</v>
      </c>
      <c r="I13" s="23" t="s">
        <v>181</v>
      </c>
      <c r="J13" s="23" t="s">
        <v>182</v>
      </c>
      <c r="K13" s="23" t="s">
        <v>171</v>
      </c>
      <c r="L13" s="28" t="str">
        <f aca="false">IF(COUNTIF('Exemple planning'!$I$5:$I$8,"Oui")=0,"",IF(AND(OR(AND(ISNUMBER(SEARCH("CFA",$F13)),'Exemple planning'!$I$8="Oui"),AND(ISNUMBER(SEARCH("AF",$F13)),'Exemple planning'!$I$5="Oui"),AND(ISNUMBER(SEARCH("BC",$F13)),'Exemple planning'!$I$6="Oui"),AND(ISNUMBER(SEARCH("VAE",$F13)),'Exemple planning'!$I$7="Oui")),IFERROR(INDEX('Exemple planning'!$I$9:$I$12,MATCH($G13,'Exemple planning'!$G$9:$G$12,0)),"")&lt;&gt;"Non"),"Oui","Non"))</f>
        <v>Oui</v>
      </c>
      <c r="M13" s="25"/>
      <c r="N13" s="25"/>
      <c r="O13" s="24"/>
      <c r="P13" s="28" t="str">
        <f aca="false">IF($L13="Non","Hors périmètre",IF($L13&lt;&gt;"Oui","",IF(O13="","",IF(O13="Respecté","Conforme",IF(O13="Sans objet","Sans objet",IF(OR(O13="Non respecté",D13="Majeure seulement"),"NC majeure","NC mineure"))))))</f>
        <v/>
      </c>
      <c r="Q13" s="25"/>
      <c r="R13" s="28" t="str">
        <f aca="false">IF(OR(P13="NC majeure",P13="NC mineure"),IF(COUNTIF('Exemple rapport'!$B$7:$B$36,B13)&gt;0,"Inscrit","Non inscrit"),"")</f>
        <v/>
      </c>
      <c r="S13" s="28" t="str">
        <f aca="false">IF(P13="NC majeure",COUNTIF(P$7:P13,"NC majeure"),"")</f>
        <v/>
      </c>
    </row>
    <row r="14" customFormat="false" ht="39.75" hidden="false" customHeight="true" outlineLevel="0" collapsed="false">
      <c r="A14" s="19" t="n">
        <v>2</v>
      </c>
      <c r="B14" s="19" t="n">
        <v>8</v>
      </c>
      <c r="C14" s="22" t="s">
        <v>183</v>
      </c>
      <c r="D14" s="19" t="s">
        <v>150</v>
      </c>
      <c r="E14" s="19"/>
      <c r="F14" s="19" t="s">
        <v>151</v>
      </c>
      <c r="G14" s="23"/>
      <c r="H14" s="23" t="s">
        <v>184</v>
      </c>
      <c r="I14" s="23" t="s">
        <v>185</v>
      </c>
      <c r="J14" s="23" t="s">
        <v>186</v>
      </c>
      <c r="K14" s="23" t="s">
        <v>187</v>
      </c>
      <c r="L14" s="28" t="str">
        <f aca="false">IF(COUNTIF('Exemple planning'!$I$5:$I$8,"Oui")=0,"",IF(AND(OR(AND(ISNUMBER(SEARCH("CFA",$F14)),'Exemple planning'!$I$8="Oui"),AND(ISNUMBER(SEARCH("AF",$F14)),'Exemple planning'!$I$5="Oui"),AND(ISNUMBER(SEARCH("BC",$F14)),'Exemple planning'!$I$6="Oui"),AND(ISNUMBER(SEARCH("VAE",$F14)),'Exemple planning'!$I$7="Oui")),IFERROR(INDEX('Exemple planning'!$I$9:$I$12,MATCH($G14,'Exemple planning'!$G$9:$G$12,0)),"")&lt;&gt;"Non"),"Oui","Non"))</f>
        <v>Oui</v>
      </c>
      <c r="M14" s="25" t="s">
        <v>384</v>
      </c>
      <c r="N14" s="25" t="s">
        <v>385</v>
      </c>
      <c r="O14" s="24" t="s">
        <v>383</v>
      </c>
      <c r="P14" s="28" t="str">
        <f aca="false">IF($L14="Non","Hors périmètre",IF($L14&lt;&gt;"Oui","",IF(O14="","",IF(O14="Respecté","Conforme",IF(O14="Sans objet","Sans objet",IF(OR(O14="Non respecté",D14="Majeure seulement"),"NC majeure","NC mineure"))))))</f>
        <v>Conforme</v>
      </c>
      <c r="Q14" s="25" t="s">
        <v>386</v>
      </c>
      <c r="R14" s="28" t="str">
        <f aca="false">IF(OR(P14="NC majeure",P14="NC mineure"),IF(COUNTIF('Exemple rapport'!$B$7:$B$36,B14)&gt;0,"Inscrit","Non inscrit"),"")</f>
        <v/>
      </c>
      <c r="S14" s="28" t="str">
        <f aca="false">IF(P14="NC majeure",COUNTIF(P$7:P14,"NC majeure"),"")</f>
        <v/>
      </c>
    </row>
    <row r="15" customFormat="false" ht="39.75" hidden="false" customHeight="true" outlineLevel="0" collapsed="false">
      <c r="A15" s="29" t="n">
        <v>3</v>
      </c>
      <c r="B15" s="29" t="n">
        <v>9</v>
      </c>
      <c r="C15" s="30" t="s">
        <v>188</v>
      </c>
      <c r="D15" s="29" t="s">
        <v>150</v>
      </c>
      <c r="E15" s="29"/>
      <c r="F15" s="29" t="s">
        <v>151</v>
      </c>
      <c r="G15" s="31"/>
      <c r="H15" s="31" t="s">
        <v>189</v>
      </c>
      <c r="I15" s="31" t="s">
        <v>190</v>
      </c>
      <c r="J15" s="31" t="s">
        <v>191</v>
      </c>
      <c r="K15" s="31" t="s">
        <v>192</v>
      </c>
      <c r="L15" s="32" t="str">
        <f aca="false">IF(COUNTIF('Exemple planning'!$I$5:$I$8,"Oui")=0,"",IF(AND(OR(AND(ISNUMBER(SEARCH("CFA",$F15)),'Exemple planning'!$I$8="Oui"),AND(ISNUMBER(SEARCH("AF",$F15)),'Exemple planning'!$I$5="Oui"),AND(ISNUMBER(SEARCH("BC",$F15)),'Exemple planning'!$I$6="Oui"),AND(ISNUMBER(SEARCH("VAE",$F15)),'Exemple planning'!$I$7="Oui")),IFERROR(INDEX('Exemple planning'!$I$9:$I$12,MATCH($G15,'Exemple planning'!$G$9:$G$12,0)),"")&lt;&gt;"Non"),"Oui","Non"))</f>
        <v>Oui</v>
      </c>
      <c r="M15" s="33"/>
      <c r="N15" s="33"/>
      <c r="O15" s="34"/>
      <c r="P15" s="32" t="str">
        <f aca="false">IF($L15="Non","Hors périmètre",IF($L15&lt;&gt;"Oui","",IF(O15="","",IF(O15="Respecté","Conforme",IF(O15="Sans objet","Sans objet",IF(OR(O15="Non respecté",D15="Majeure seulement"),"NC majeure","NC mineure"))))))</f>
        <v/>
      </c>
      <c r="Q15" s="33"/>
      <c r="R15" s="32" t="str">
        <f aca="false">IF(OR(P15="NC majeure",P15="NC mineure"),IF(COUNTIF('Exemple rapport'!$B$7:$B$36,B15)&gt;0,"Inscrit","Non inscrit"),"")</f>
        <v/>
      </c>
      <c r="S15" s="28" t="str">
        <f aca="false">IF(P15="NC majeure",COUNTIF(P$7:P15,"NC majeure"),"")</f>
        <v/>
      </c>
    </row>
    <row r="16" customFormat="false" ht="39.75" hidden="false" customHeight="true" outlineLevel="0" collapsed="false">
      <c r="A16" s="19" t="n">
        <v>3</v>
      </c>
      <c r="B16" s="19" t="n">
        <v>10</v>
      </c>
      <c r="C16" s="22" t="s">
        <v>193</v>
      </c>
      <c r="D16" s="19" t="s">
        <v>167</v>
      </c>
      <c r="E16" s="19"/>
      <c r="F16" s="19" t="s">
        <v>151</v>
      </c>
      <c r="G16" s="23"/>
      <c r="H16" s="23" t="s">
        <v>194</v>
      </c>
      <c r="I16" s="23" t="s">
        <v>195</v>
      </c>
      <c r="J16" s="23" t="s">
        <v>196</v>
      </c>
      <c r="K16" s="23" t="s">
        <v>171</v>
      </c>
      <c r="L16" s="28" t="str">
        <f aca="false">IF(COUNTIF('Exemple planning'!$I$5:$I$8,"Oui")=0,"",IF(AND(OR(AND(ISNUMBER(SEARCH("CFA",$F16)),'Exemple planning'!$I$8="Oui"),AND(ISNUMBER(SEARCH("AF",$F16)),'Exemple planning'!$I$5="Oui"),AND(ISNUMBER(SEARCH("BC",$F16)),'Exemple planning'!$I$6="Oui"),AND(ISNUMBER(SEARCH("VAE",$F16)),'Exemple planning'!$I$7="Oui")),IFERROR(INDEX('Exemple planning'!$I$9:$I$12,MATCH($G16,'Exemple planning'!$G$9:$G$12,0)),"")&lt;&gt;"Non"),"Oui","Non"))</f>
        <v>Oui</v>
      </c>
      <c r="M16" s="25"/>
      <c r="N16" s="25"/>
      <c r="O16" s="24"/>
      <c r="P16" s="28" t="str">
        <f aca="false">IF($L16="Non","Hors périmètre",IF($L16&lt;&gt;"Oui","",IF(O16="","",IF(O16="Respecté","Conforme",IF(O16="Sans objet","Sans objet",IF(OR(O16="Non respecté",D16="Majeure seulement"),"NC majeure","NC mineure"))))))</f>
        <v/>
      </c>
      <c r="Q16" s="25"/>
      <c r="R16" s="28" t="str">
        <f aca="false">IF(OR(P16="NC majeure",P16="NC mineure"),IF(COUNTIF('Exemple rapport'!$B$7:$B$36,B16)&gt;0,"Inscrit","Non inscrit"),"")</f>
        <v/>
      </c>
      <c r="S16" s="28" t="str">
        <f aca="false">IF(P16="NC majeure",COUNTIF(P$7:P16,"NC majeure"),"")</f>
        <v/>
      </c>
    </row>
    <row r="17" customFormat="false" ht="39.75" hidden="false" customHeight="true" outlineLevel="0" collapsed="false">
      <c r="A17" s="19" t="n">
        <v>3</v>
      </c>
      <c r="B17" s="19" t="n">
        <v>11</v>
      </c>
      <c r="C17" s="22" t="s">
        <v>197</v>
      </c>
      <c r="D17" s="19" t="s">
        <v>167</v>
      </c>
      <c r="E17" s="19" t="s">
        <v>157</v>
      </c>
      <c r="F17" s="19" t="s">
        <v>151</v>
      </c>
      <c r="G17" s="23"/>
      <c r="H17" s="23" t="s">
        <v>198</v>
      </c>
      <c r="I17" s="23" t="s">
        <v>199</v>
      </c>
      <c r="J17" s="23" t="s">
        <v>200</v>
      </c>
      <c r="K17" s="23" t="s">
        <v>171</v>
      </c>
      <c r="L17" s="28" t="str">
        <f aca="false">IF(COUNTIF('Exemple planning'!$I$5:$I$8,"Oui")=0,"",IF(AND(OR(AND(ISNUMBER(SEARCH("CFA",$F17)),'Exemple planning'!$I$8="Oui"),AND(ISNUMBER(SEARCH("AF",$F17)),'Exemple planning'!$I$5="Oui"),AND(ISNUMBER(SEARCH("BC",$F17)),'Exemple planning'!$I$6="Oui"),AND(ISNUMBER(SEARCH("VAE",$F17)),'Exemple planning'!$I$7="Oui")),IFERROR(INDEX('Exemple planning'!$I$9:$I$12,MATCH($G17,'Exemple planning'!$G$9:$G$12,0)),"")&lt;&gt;"Non"),"Oui","Non"))</f>
        <v>Oui</v>
      </c>
      <c r="M17" s="25"/>
      <c r="N17" s="25"/>
      <c r="O17" s="24"/>
      <c r="P17" s="28" t="str">
        <f aca="false">IF($L17="Non","Hors périmètre",IF($L17&lt;&gt;"Oui","",IF(O17="","",IF(O17="Respecté","Conforme",IF(O17="Sans objet","Sans objet",IF(OR(O17="Non respecté",D17="Majeure seulement"),"NC majeure","NC mineure"))))))</f>
        <v/>
      </c>
      <c r="Q17" s="25"/>
      <c r="R17" s="28" t="str">
        <f aca="false">IF(OR(P17="NC majeure",P17="NC mineure"),IF(COUNTIF('Exemple rapport'!$B$7:$B$36,B17)&gt;0,"Inscrit","Non inscrit"),"")</f>
        <v/>
      </c>
      <c r="S17" s="28" t="str">
        <f aca="false">IF(P17="NC majeure",COUNTIF(P$7:P17,"NC majeure"),"")</f>
        <v/>
      </c>
    </row>
    <row r="18" customFormat="false" ht="51" hidden="false" customHeight="true" outlineLevel="0" collapsed="false">
      <c r="A18" s="19" t="n">
        <v>3</v>
      </c>
      <c r="B18" s="19" t="n">
        <v>12</v>
      </c>
      <c r="C18" s="22" t="s">
        <v>201</v>
      </c>
      <c r="D18" s="19" t="s">
        <v>150</v>
      </c>
      <c r="E18" s="19"/>
      <c r="F18" s="19" t="s">
        <v>151</v>
      </c>
      <c r="G18" s="23"/>
      <c r="H18" s="23" t="s">
        <v>202</v>
      </c>
      <c r="I18" s="23" t="s">
        <v>203</v>
      </c>
      <c r="J18" s="23" t="s">
        <v>204</v>
      </c>
      <c r="K18" s="23" t="s">
        <v>205</v>
      </c>
      <c r="L18" s="28" t="str">
        <f aca="false">IF(COUNTIF('Exemple planning'!$I$5:$I$8,"Oui")=0,"",IF(AND(OR(AND(ISNUMBER(SEARCH("CFA",$F18)),'Exemple planning'!$I$8="Oui"),AND(ISNUMBER(SEARCH("AF",$F18)),'Exemple planning'!$I$5="Oui"),AND(ISNUMBER(SEARCH("BC",$F18)),'Exemple planning'!$I$6="Oui"),AND(ISNUMBER(SEARCH("VAE",$F18)),'Exemple planning'!$I$7="Oui")),IFERROR(INDEX('Exemple planning'!$I$9:$I$12,MATCH($G18,'Exemple planning'!$G$9:$G$12,0)),"")&lt;&gt;"Non"),"Oui","Non"))</f>
        <v>Oui</v>
      </c>
      <c r="M18" s="25" t="s">
        <v>387</v>
      </c>
      <c r="N18" s="25" t="s">
        <v>388</v>
      </c>
      <c r="O18" s="24" t="s">
        <v>376</v>
      </c>
      <c r="P18" s="28" t="str">
        <f aca="false">IF($L18="Non","Hors périmètre",IF($L18&lt;&gt;"Oui","",IF(O18="","",IF(O18="Respecté","Conforme",IF(O18="Sans objet","Sans objet",IF(OR(O18="Non respecté",D18="Majeure seulement"),"NC majeure","NC mineure"))))))</f>
        <v>NC mineure</v>
      </c>
      <c r="Q18" s="25" t="s">
        <v>389</v>
      </c>
      <c r="R18" s="28" t="str">
        <f aca="false">IF(OR(P18="NC majeure",P18="NC mineure"),IF(COUNTIF('Exemple rapport'!$B$7:$B$36,B18)&gt;0,"Inscrit","Non inscrit"),"")</f>
        <v>Inscrit</v>
      </c>
      <c r="S18" s="28" t="str">
        <f aca="false">IF(P18="NC majeure",COUNTIF(P$7:P18,"NC majeure"),"")</f>
        <v/>
      </c>
    </row>
    <row r="19" customFormat="false" ht="39.75" hidden="false" customHeight="true" outlineLevel="0" collapsed="false">
      <c r="A19" s="19" t="n">
        <v>3</v>
      </c>
      <c r="B19" s="19" t="n">
        <v>13</v>
      </c>
      <c r="C19" s="22" t="s">
        <v>206</v>
      </c>
      <c r="D19" s="19" t="s">
        <v>150</v>
      </c>
      <c r="E19" s="19" t="s">
        <v>157</v>
      </c>
      <c r="F19" s="19" t="s">
        <v>179</v>
      </c>
      <c r="G19" s="23" t="s">
        <v>48</v>
      </c>
      <c r="H19" s="23" t="s">
        <v>207</v>
      </c>
      <c r="I19" s="23" t="s">
        <v>208</v>
      </c>
      <c r="J19" s="23" t="s">
        <v>209</v>
      </c>
      <c r="K19" s="23" t="s">
        <v>210</v>
      </c>
      <c r="L19" s="28" t="str">
        <f aca="false">IF(COUNTIF('Exemple planning'!$I$5:$I$8,"Oui")=0,"",IF(AND(OR(AND(ISNUMBER(SEARCH("CFA",$F19)),'Exemple planning'!$I$8="Oui"),AND(ISNUMBER(SEARCH("AF",$F19)),'Exemple planning'!$I$5="Oui"),AND(ISNUMBER(SEARCH("BC",$F19)),'Exemple planning'!$I$6="Oui"),AND(ISNUMBER(SEARCH("VAE",$F19)),'Exemple planning'!$I$7="Oui")),IFERROR(INDEX('Exemple planning'!$I$9:$I$12,MATCH($G19,'Exemple planning'!$G$9:$G$12,0)),"")&lt;&gt;"Non"),"Oui","Non"))</f>
        <v>Non</v>
      </c>
      <c r="M19" s="25"/>
      <c r="N19" s="25"/>
      <c r="O19" s="24"/>
      <c r="P19" s="28" t="str">
        <f aca="false">IF($L19="Non","Hors périmètre",IF($L19&lt;&gt;"Oui","",IF(O19="","",IF(O19="Respecté","Conforme",IF(O19="Sans objet","Sans objet",IF(OR(O19="Non respecté",D19="Majeure seulement"),"NC majeure","NC mineure"))))))</f>
        <v>Hors périmètre</v>
      </c>
      <c r="Q19" s="25"/>
      <c r="R19" s="28" t="str">
        <f aca="false">IF(OR(P19="NC majeure",P19="NC mineure"),IF(COUNTIF('Exemple rapport'!$B$7:$B$36,B19)&gt;0,"Inscrit","Non inscrit"),"")</f>
        <v/>
      </c>
      <c r="S19" s="28" t="str">
        <f aca="false">IF(P19="NC majeure",COUNTIF(P$7:P19,"NC majeure"),"")</f>
        <v/>
      </c>
    </row>
    <row r="20" customFormat="false" ht="51" hidden="false" customHeight="true" outlineLevel="0" collapsed="false">
      <c r="A20" s="19" t="n">
        <v>3</v>
      </c>
      <c r="B20" s="19" t="n">
        <v>14</v>
      </c>
      <c r="C20" s="22" t="s">
        <v>211</v>
      </c>
      <c r="D20" s="19" t="s">
        <v>167</v>
      </c>
      <c r="E20" s="19" t="s">
        <v>157</v>
      </c>
      <c r="F20" s="19" t="s">
        <v>212</v>
      </c>
      <c r="G20" s="23"/>
      <c r="H20" s="23" t="s">
        <v>213</v>
      </c>
      <c r="I20" s="23" t="s">
        <v>214</v>
      </c>
      <c r="J20" s="23" t="s">
        <v>215</v>
      </c>
      <c r="K20" s="23" t="s">
        <v>171</v>
      </c>
      <c r="L20" s="28" t="str">
        <f aca="false">IF(COUNTIF('Exemple planning'!$I$5:$I$8,"Oui")=0,"",IF(AND(OR(AND(ISNUMBER(SEARCH("CFA",$F20)),'Exemple planning'!$I$8="Oui"),AND(ISNUMBER(SEARCH("AF",$F20)),'Exemple planning'!$I$5="Oui"),AND(ISNUMBER(SEARCH("BC",$F20)),'Exemple planning'!$I$6="Oui"),AND(ISNUMBER(SEARCH("VAE",$F20)),'Exemple planning'!$I$7="Oui")),IFERROR(INDEX('Exemple planning'!$I$9:$I$12,MATCH($G20,'Exemple planning'!$G$9:$G$12,0)),"")&lt;&gt;"Non"),"Oui","Non"))</f>
        <v>Non</v>
      </c>
      <c r="M20" s="25"/>
      <c r="N20" s="25"/>
      <c r="O20" s="24"/>
      <c r="P20" s="28" t="str">
        <f aca="false">IF($L20="Non","Hors périmètre",IF($L20&lt;&gt;"Oui","",IF(O20="","",IF(O20="Respecté","Conforme",IF(O20="Sans objet","Sans objet",IF(OR(O20="Non respecté",D20="Majeure seulement"),"NC majeure","NC mineure"))))))</f>
        <v>Hors périmètre</v>
      </c>
      <c r="Q20" s="25"/>
      <c r="R20" s="28" t="str">
        <f aca="false">IF(OR(P20="NC majeure",P20="NC mineure"),IF(COUNTIF('Exemple rapport'!$B$7:$B$36,B20)&gt;0,"Inscrit","Non inscrit"),"")</f>
        <v/>
      </c>
      <c r="S20" s="28" t="str">
        <f aca="false">IF(P20="NC majeure",COUNTIF(P$7:P20,"NC majeure"),"")</f>
        <v/>
      </c>
    </row>
    <row r="21" customFormat="false" ht="39.75" hidden="false" customHeight="true" outlineLevel="0" collapsed="false">
      <c r="A21" s="19" t="n">
        <v>3</v>
      </c>
      <c r="B21" s="19" t="n">
        <v>15</v>
      </c>
      <c r="C21" s="22" t="s">
        <v>216</v>
      </c>
      <c r="D21" s="19" t="s">
        <v>167</v>
      </c>
      <c r="E21" s="19"/>
      <c r="F21" s="19" t="s">
        <v>212</v>
      </c>
      <c r="G21" s="23"/>
      <c r="H21" s="23" t="s">
        <v>217</v>
      </c>
      <c r="I21" s="23" t="s">
        <v>218</v>
      </c>
      <c r="J21" s="23" t="s">
        <v>219</v>
      </c>
      <c r="K21" s="23" t="s">
        <v>171</v>
      </c>
      <c r="L21" s="28" t="str">
        <f aca="false">IF(COUNTIF('Exemple planning'!$I$5:$I$8,"Oui")=0,"",IF(AND(OR(AND(ISNUMBER(SEARCH("CFA",$F21)),'Exemple planning'!$I$8="Oui"),AND(ISNUMBER(SEARCH("AF",$F21)),'Exemple planning'!$I$5="Oui"),AND(ISNUMBER(SEARCH("BC",$F21)),'Exemple planning'!$I$6="Oui"),AND(ISNUMBER(SEARCH("VAE",$F21)),'Exemple planning'!$I$7="Oui")),IFERROR(INDEX('Exemple planning'!$I$9:$I$12,MATCH($G21,'Exemple planning'!$G$9:$G$12,0)),"")&lt;&gt;"Non"),"Oui","Non"))</f>
        <v>Non</v>
      </c>
      <c r="M21" s="25"/>
      <c r="N21" s="25"/>
      <c r="O21" s="24"/>
      <c r="P21" s="28" t="str">
        <f aca="false">IF($L21="Non","Hors périmètre",IF($L21&lt;&gt;"Oui","",IF(O21="","",IF(O21="Respecté","Conforme",IF(O21="Sans objet","Sans objet",IF(OR(O21="Non respecté",D21="Majeure seulement"),"NC majeure","NC mineure"))))))</f>
        <v>Hors périmètre</v>
      </c>
      <c r="Q21" s="25"/>
      <c r="R21" s="28" t="str">
        <f aca="false">IF(OR(P21="NC majeure",P21="NC mineure"),IF(COUNTIF('Exemple rapport'!$B$7:$B$36,B21)&gt;0,"Inscrit","Non inscrit"),"")</f>
        <v/>
      </c>
      <c r="S21" s="28" t="str">
        <f aca="false">IF(P21="NC majeure",COUNTIF(P$7:P21,"NC majeure"),"")</f>
        <v/>
      </c>
    </row>
    <row r="22" customFormat="false" ht="39.75" hidden="false" customHeight="true" outlineLevel="0" collapsed="false">
      <c r="A22" s="19" t="n">
        <v>3</v>
      </c>
      <c r="B22" s="19" t="n">
        <v>16</v>
      </c>
      <c r="C22" s="22" t="s">
        <v>220</v>
      </c>
      <c r="D22" s="19" t="s">
        <v>167</v>
      </c>
      <c r="E22" s="19"/>
      <c r="F22" s="19" t="s">
        <v>162</v>
      </c>
      <c r="G22" s="23" t="s">
        <v>46</v>
      </c>
      <c r="H22" s="23" t="s">
        <v>221</v>
      </c>
      <c r="I22" s="23" t="s">
        <v>222</v>
      </c>
      <c r="J22" s="23" t="s">
        <v>223</v>
      </c>
      <c r="K22" s="23" t="s">
        <v>171</v>
      </c>
      <c r="L22" s="28" t="str">
        <f aca="false">IF(COUNTIF('Exemple planning'!$I$5:$I$8,"Oui")=0,"",IF(AND(OR(AND(ISNUMBER(SEARCH("CFA",$F22)),'Exemple planning'!$I$8="Oui"),AND(ISNUMBER(SEARCH("AF",$F22)),'Exemple planning'!$I$5="Oui"),AND(ISNUMBER(SEARCH("BC",$F22)),'Exemple planning'!$I$6="Oui"),AND(ISNUMBER(SEARCH("VAE",$F22)),'Exemple planning'!$I$7="Oui")),IFERROR(INDEX('Exemple planning'!$I$9:$I$12,MATCH($G22,'Exemple planning'!$G$9:$G$12,0)),"")&lt;&gt;"Non"),"Oui","Non"))</f>
        <v>Oui</v>
      </c>
      <c r="M22" s="25"/>
      <c r="N22" s="25"/>
      <c r="O22" s="24"/>
      <c r="P22" s="28" t="str">
        <f aca="false">IF($L22="Non","Hors périmètre",IF($L22&lt;&gt;"Oui","",IF(O22="","",IF(O22="Respecté","Conforme",IF(O22="Sans objet","Sans objet",IF(OR(O22="Non respecté",D22="Majeure seulement"),"NC majeure","NC mineure"))))))</f>
        <v/>
      </c>
      <c r="Q22" s="25"/>
      <c r="R22" s="28" t="str">
        <f aca="false">IF(OR(P22="NC majeure",P22="NC mineure"),IF(COUNTIF('Exemple rapport'!$B$7:$B$36,B22)&gt;0,"Inscrit","Non inscrit"),"")</f>
        <v/>
      </c>
      <c r="S22" s="28" t="str">
        <f aca="false">IF(P22="NC majeure",COUNTIF(P$7:P22,"NC majeure"),"")</f>
        <v/>
      </c>
    </row>
    <row r="23" customFormat="false" ht="39.75" hidden="false" customHeight="true" outlineLevel="0" collapsed="false">
      <c r="A23" s="29" t="n">
        <v>4</v>
      </c>
      <c r="B23" s="29" t="n">
        <v>17</v>
      </c>
      <c r="C23" s="30" t="s">
        <v>224</v>
      </c>
      <c r="D23" s="29" t="s">
        <v>150</v>
      </c>
      <c r="E23" s="29"/>
      <c r="F23" s="29" t="s">
        <v>151</v>
      </c>
      <c r="G23" s="31"/>
      <c r="H23" s="31" t="s">
        <v>225</v>
      </c>
      <c r="I23" s="31" t="s">
        <v>226</v>
      </c>
      <c r="J23" s="31" t="s">
        <v>227</v>
      </c>
      <c r="K23" s="31" t="s">
        <v>228</v>
      </c>
      <c r="L23" s="32" t="str">
        <f aca="false">IF(COUNTIF('Exemple planning'!$I$5:$I$8,"Oui")=0,"",IF(AND(OR(AND(ISNUMBER(SEARCH("CFA",$F23)),'Exemple planning'!$I$8="Oui"),AND(ISNUMBER(SEARCH("AF",$F23)),'Exemple planning'!$I$5="Oui"),AND(ISNUMBER(SEARCH("BC",$F23)),'Exemple planning'!$I$6="Oui"),AND(ISNUMBER(SEARCH("VAE",$F23)),'Exemple planning'!$I$7="Oui")),IFERROR(INDEX('Exemple planning'!$I$9:$I$12,MATCH($G23,'Exemple planning'!$G$9:$G$12,0)),"")&lt;&gt;"Non"),"Oui","Non"))</f>
        <v>Oui</v>
      </c>
      <c r="M23" s="33"/>
      <c r="N23" s="33"/>
      <c r="O23" s="34"/>
      <c r="P23" s="32" t="str">
        <f aca="false">IF($L23="Non","Hors périmètre",IF($L23&lt;&gt;"Oui","",IF(O23="","",IF(O23="Respecté","Conforme",IF(O23="Sans objet","Sans objet",IF(OR(O23="Non respecté",D23="Majeure seulement"),"NC majeure","NC mineure"))))))</f>
        <v/>
      </c>
      <c r="Q23" s="33"/>
      <c r="R23" s="32" t="str">
        <f aca="false">IF(OR(P23="NC majeure",P23="NC mineure"),IF(COUNTIF('Exemple rapport'!$B$7:$B$36,B23)&gt;0,"Inscrit","Non inscrit"),"")</f>
        <v/>
      </c>
      <c r="S23" s="28" t="str">
        <f aca="false">IF(P23="NC majeure",COUNTIF(P$7:P23,"NC majeure"),"")</f>
        <v/>
      </c>
    </row>
    <row r="24" customFormat="false" ht="39.75" hidden="false" customHeight="true" outlineLevel="0" collapsed="false">
      <c r="A24" s="19" t="n">
        <v>4</v>
      </c>
      <c r="B24" s="19" t="n">
        <v>18</v>
      </c>
      <c r="C24" s="22" t="s">
        <v>229</v>
      </c>
      <c r="D24" s="19" t="s">
        <v>150</v>
      </c>
      <c r="E24" s="19"/>
      <c r="F24" s="19" t="s">
        <v>151</v>
      </c>
      <c r="G24" s="23"/>
      <c r="H24" s="23" t="s">
        <v>230</v>
      </c>
      <c r="I24" s="23" t="s">
        <v>231</v>
      </c>
      <c r="J24" s="23" t="s">
        <v>232</v>
      </c>
      <c r="K24" s="23" t="s">
        <v>233</v>
      </c>
      <c r="L24" s="28" t="str">
        <f aca="false">IF(COUNTIF('Exemple planning'!$I$5:$I$8,"Oui")=0,"",IF(AND(OR(AND(ISNUMBER(SEARCH("CFA",$F24)),'Exemple planning'!$I$8="Oui"),AND(ISNUMBER(SEARCH("AF",$F24)),'Exemple planning'!$I$5="Oui"),AND(ISNUMBER(SEARCH("BC",$F24)),'Exemple planning'!$I$6="Oui"),AND(ISNUMBER(SEARCH("VAE",$F24)),'Exemple planning'!$I$7="Oui")),IFERROR(INDEX('Exemple planning'!$I$9:$I$12,MATCH($G24,'Exemple planning'!$G$9:$G$12,0)),"")&lt;&gt;"Non"),"Oui","Non"))</f>
        <v>Oui</v>
      </c>
      <c r="M24" s="25"/>
      <c r="N24" s="25"/>
      <c r="O24" s="24"/>
      <c r="P24" s="28" t="str">
        <f aca="false">IF($L24="Non","Hors périmètre",IF($L24&lt;&gt;"Oui","",IF(O24="","",IF(O24="Respecté","Conforme",IF(O24="Sans objet","Sans objet",IF(OR(O24="Non respecté",D24="Majeure seulement"),"NC majeure","NC mineure"))))))</f>
        <v/>
      </c>
      <c r="Q24" s="25"/>
      <c r="R24" s="28" t="str">
        <f aca="false">IF(OR(P24="NC majeure",P24="NC mineure"),IF(COUNTIF('Exemple rapport'!$B$7:$B$36,B24)&gt;0,"Inscrit","Non inscrit"),"")</f>
        <v/>
      </c>
      <c r="S24" s="28" t="str">
        <f aca="false">IF(P24="NC majeure",COUNTIF(P$7:P24,"NC majeure"),"")</f>
        <v/>
      </c>
    </row>
    <row r="25" customFormat="false" ht="51" hidden="false" customHeight="true" outlineLevel="0" collapsed="false">
      <c r="A25" s="19" t="n">
        <v>4</v>
      </c>
      <c r="B25" s="19" t="n">
        <v>19</v>
      </c>
      <c r="C25" s="22" t="s">
        <v>234</v>
      </c>
      <c r="D25" s="19" t="s">
        <v>150</v>
      </c>
      <c r="E25" s="19" t="s">
        <v>157</v>
      </c>
      <c r="F25" s="19" t="s">
        <v>151</v>
      </c>
      <c r="G25" s="23"/>
      <c r="H25" s="23" t="s">
        <v>235</v>
      </c>
      <c r="I25" s="23" t="s">
        <v>236</v>
      </c>
      <c r="J25" s="23" t="s">
        <v>237</v>
      </c>
      <c r="K25" s="23" t="s">
        <v>238</v>
      </c>
      <c r="L25" s="28" t="str">
        <f aca="false">IF(COUNTIF('Exemple planning'!$I$5:$I$8,"Oui")=0,"",IF(AND(OR(AND(ISNUMBER(SEARCH("CFA",$F25)),'Exemple planning'!$I$8="Oui"),AND(ISNUMBER(SEARCH("AF",$F25)),'Exemple planning'!$I$5="Oui"),AND(ISNUMBER(SEARCH("BC",$F25)),'Exemple planning'!$I$6="Oui"),AND(ISNUMBER(SEARCH("VAE",$F25)),'Exemple planning'!$I$7="Oui")),IFERROR(INDEX('Exemple planning'!$I$9:$I$12,MATCH($G25,'Exemple planning'!$G$9:$G$12,0)),"")&lt;&gt;"Non"),"Oui","Non"))</f>
        <v>Oui</v>
      </c>
      <c r="M25" s="25" t="s">
        <v>390</v>
      </c>
      <c r="N25" s="25" t="s">
        <v>391</v>
      </c>
      <c r="O25" s="24" t="s">
        <v>376</v>
      </c>
      <c r="P25" s="28" t="str">
        <f aca="false">IF($L25="Non","Hors périmètre",IF($L25&lt;&gt;"Oui","",IF(O25="","",IF(O25="Respecté","Conforme",IF(O25="Sans objet","Sans objet",IF(OR(O25="Non respecté",D25="Majeure seulement"),"NC majeure","NC mineure"))))))</f>
        <v>NC mineure</v>
      </c>
      <c r="Q25" s="25" t="s">
        <v>392</v>
      </c>
      <c r="R25" s="28" t="str">
        <f aca="false">IF(OR(P25="NC majeure",P25="NC mineure"),IF(COUNTIF('Exemple rapport'!$B$7:$B$36,B25)&gt;0,"Inscrit","Non inscrit"),"")</f>
        <v>Inscrit</v>
      </c>
      <c r="S25" s="28" t="str">
        <f aca="false">IF(P25="NC majeure",COUNTIF(P$7:P25,"NC majeure"),"")</f>
        <v/>
      </c>
    </row>
    <row r="26" customFormat="false" ht="51" hidden="false" customHeight="true" outlineLevel="0" collapsed="false">
      <c r="A26" s="19" t="n">
        <v>4</v>
      </c>
      <c r="B26" s="19" t="n">
        <v>20</v>
      </c>
      <c r="C26" s="22" t="s">
        <v>239</v>
      </c>
      <c r="D26" s="19" t="s">
        <v>167</v>
      </c>
      <c r="E26" s="19"/>
      <c r="F26" s="19" t="s">
        <v>212</v>
      </c>
      <c r="G26" s="23"/>
      <c r="H26" s="23" t="s">
        <v>240</v>
      </c>
      <c r="I26" s="23" t="s">
        <v>241</v>
      </c>
      <c r="J26" s="23" t="s">
        <v>242</v>
      </c>
      <c r="K26" s="23" t="s">
        <v>171</v>
      </c>
      <c r="L26" s="28" t="str">
        <f aca="false">IF(COUNTIF('Exemple planning'!$I$5:$I$8,"Oui")=0,"",IF(AND(OR(AND(ISNUMBER(SEARCH("CFA",$F26)),'Exemple planning'!$I$8="Oui"),AND(ISNUMBER(SEARCH("AF",$F26)),'Exemple planning'!$I$5="Oui"),AND(ISNUMBER(SEARCH("BC",$F26)),'Exemple planning'!$I$6="Oui"),AND(ISNUMBER(SEARCH("VAE",$F26)),'Exemple planning'!$I$7="Oui")),IFERROR(INDEX('Exemple planning'!$I$9:$I$12,MATCH($G26,'Exemple planning'!$G$9:$G$12,0)),"")&lt;&gt;"Non"),"Oui","Non"))</f>
        <v>Non</v>
      </c>
      <c r="M26" s="25"/>
      <c r="N26" s="25"/>
      <c r="O26" s="24"/>
      <c r="P26" s="28" t="str">
        <f aca="false">IF($L26="Non","Hors périmètre",IF($L26&lt;&gt;"Oui","",IF(O26="","",IF(O26="Respecté","Conforme",IF(O26="Sans objet","Sans objet",IF(OR(O26="Non respecté",D26="Majeure seulement"),"NC majeure","NC mineure"))))))</f>
        <v>Hors périmètre</v>
      </c>
      <c r="Q26" s="25"/>
      <c r="R26" s="28" t="str">
        <f aca="false">IF(OR(P26="NC majeure",P26="NC mineure"),IF(COUNTIF('Exemple rapport'!$B$7:$B$36,B26)&gt;0,"Inscrit","Non inscrit"),"")</f>
        <v/>
      </c>
      <c r="S26" s="28" t="str">
        <f aca="false">IF(P26="NC majeure",COUNTIF(P$7:P26,"NC majeure"),"")</f>
        <v/>
      </c>
    </row>
    <row r="27" customFormat="false" ht="39.75" hidden="false" customHeight="true" outlineLevel="0" collapsed="false">
      <c r="A27" s="29" t="n">
        <v>5</v>
      </c>
      <c r="B27" s="29" t="n">
        <v>21</v>
      </c>
      <c r="C27" s="30" t="s">
        <v>243</v>
      </c>
      <c r="D27" s="29" t="s">
        <v>167</v>
      </c>
      <c r="E27" s="29"/>
      <c r="F27" s="29" t="s">
        <v>151</v>
      </c>
      <c r="G27" s="31"/>
      <c r="H27" s="31" t="s">
        <v>244</v>
      </c>
      <c r="I27" s="31" t="s">
        <v>245</v>
      </c>
      <c r="J27" s="31" t="s">
        <v>246</v>
      </c>
      <c r="K27" s="31" t="s">
        <v>171</v>
      </c>
      <c r="L27" s="32" t="str">
        <f aca="false">IF(COUNTIF('Exemple planning'!$I$5:$I$8,"Oui")=0,"",IF(AND(OR(AND(ISNUMBER(SEARCH("CFA",$F27)),'Exemple planning'!$I$8="Oui"),AND(ISNUMBER(SEARCH("AF",$F27)),'Exemple planning'!$I$5="Oui"),AND(ISNUMBER(SEARCH("BC",$F27)),'Exemple planning'!$I$6="Oui"),AND(ISNUMBER(SEARCH("VAE",$F27)),'Exemple planning'!$I$7="Oui")),IFERROR(INDEX('Exemple planning'!$I$9:$I$12,MATCH($G27,'Exemple planning'!$G$9:$G$12,0)),"")&lt;&gt;"Non"),"Oui","Non"))</f>
        <v>Oui</v>
      </c>
      <c r="M27" s="33" t="s">
        <v>393</v>
      </c>
      <c r="N27" s="33" t="s">
        <v>394</v>
      </c>
      <c r="O27" s="34" t="s">
        <v>383</v>
      </c>
      <c r="P27" s="32" t="str">
        <f aca="false">IF($L27="Non","Hors périmètre",IF($L27&lt;&gt;"Oui","",IF(O27="","",IF(O27="Respecté","Conforme",IF(O27="Sans objet","Sans objet",IF(OR(O27="Non respecté",D27="Majeure seulement"),"NC majeure","NC mineure"))))))</f>
        <v>Conforme</v>
      </c>
      <c r="Q27" s="33"/>
      <c r="R27" s="32" t="str">
        <f aca="false">IF(OR(P27="NC majeure",P27="NC mineure"),IF(COUNTIF('Exemple rapport'!$B$7:$B$36,B27)&gt;0,"Inscrit","Non inscrit"),"")</f>
        <v/>
      </c>
      <c r="S27" s="28" t="str">
        <f aca="false">IF(P27="NC majeure",COUNTIF(P$7:P27,"NC majeure"),"")</f>
        <v/>
      </c>
    </row>
    <row r="28" customFormat="false" ht="39.75" hidden="false" customHeight="true" outlineLevel="0" collapsed="false">
      <c r="A28" s="19" t="n">
        <v>5</v>
      </c>
      <c r="B28" s="19" t="n">
        <v>22</v>
      </c>
      <c r="C28" s="22" t="s">
        <v>247</v>
      </c>
      <c r="D28" s="19" t="s">
        <v>167</v>
      </c>
      <c r="E28" s="19" t="s">
        <v>157</v>
      </c>
      <c r="F28" s="19" t="s">
        <v>151</v>
      </c>
      <c r="G28" s="23"/>
      <c r="H28" s="23" t="s">
        <v>248</v>
      </c>
      <c r="I28" s="23" t="s">
        <v>249</v>
      </c>
      <c r="J28" s="23" t="s">
        <v>250</v>
      </c>
      <c r="K28" s="23" t="s">
        <v>171</v>
      </c>
      <c r="L28" s="28" t="str">
        <f aca="false">IF(COUNTIF('Exemple planning'!$I$5:$I$8,"Oui")=0,"",IF(AND(OR(AND(ISNUMBER(SEARCH("CFA",$F28)),'Exemple planning'!$I$8="Oui"),AND(ISNUMBER(SEARCH("AF",$F28)),'Exemple planning'!$I$5="Oui"),AND(ISNUMBER(SEARCH("BC",$F28)),'Exemple planning'!$I$6="Oui"),AND(ISNUMBER(SEARCH("VAE",$F28)),'Exemple planning'!$I$7="Oui")),IFERROR(INDEX('Exemple planning'!$I$9:$I$12,MATCH($G28,'Exemple planning'!$G$9:$G$12,0)),"")&lt;&gt;"Non"),"Oui","Non"))</f>
        <v>Oui</v>
      </c>
      <c r="M28" s="25"/>
      <c r="N28" s="25"/>
      <c r="O28" s="24"/>
      <c r="P28" s="28" t="str">
        <f aca="false">IF($L28="Non","Hors périmètre",IF($L28&lt;&gt;"Oui","",IF(O28="","",IF(O28="Respecté","Conforme",IF(O28="Sans objet","Sans objet",IF(OR(O28="Non respecté",D28="Majeure seulement"),"NC majeure","NC mineure"))))))</f>
        <v/>
      </c>
      <c r="Q28" s="25"/>
      <c r="R28" s="28" t="str">
        <f aca="false">IF(OR(P28="NC majeure",P28="NC mineure"),IF(COUNTIF('Exemple rapport'!$B$7:$B$36,B28)&gt;0,"Inscrit","Non inscrit"),"")</f>
        <v/>
      </c>
      <c r="S28" s="28" t="str">
        <f aca="false">IF(P28="NC majeure",COUNTIF(P$7:P28,"NC majeure"),"")</f>
        <v/>
      </c>
    </row>
    <row r="29" customFormat="false" ht="51" hidden="false" customHeight="true" outlineLevel="0" collapsed="false">
      <c r="A29" s="29" t="n">
        <v>6</v>
      </c>
      <c r="B29" s="29" t="n">
        <v>23</v>
      </c>
      <c r="C29" s="30" t="s">
        <v>251</v>
      </c>
      <c r="D29" s="29" t="s">
        <v>150</v>
      </c>
      <c r="E29" s="29"/>
      <c r="F29" s="29" t="s">
        <v>151</v>
      </c>
      <c r="G29" s="31"/>
      <c r="H29" s="31" t="s">
        <v>252</v>
      </c>
      <c r="I29" s="31" t="s">
        <v>253</v>
      </c>
      <c r="J29" s="31" t="s">
        <v>74</v>
      </c>
      <c r="K29" s="31" t="s">
        <v>254</v>
      </c>
      <c r="L29" s="32" t="str">
        <f aca="false">IF(COUNTIF('Exemple planning'!$I$5:$I$8,"Oui")=0,"",IF(AND(OR(AND(ISNUMBER(SEARCH("CFA",$F29)),'Exemple planning'!$I$8="Oui"),AND(ISNUMBER(SEARCH("AF",$F29)),'Exemple planning'!$I$5="Oui"),AND(ISNUMBER(SEARCH("BC",$F29)),'Exemple planning'!$I$6="Oui"),AND(ISNUMBER(SEARCH("VAE",$F29)),'Exemple planning'!$I$7="Oui")),IFERROR(INDEX('Exemple planning'!$I$9:$I$12,MATCH($G29,'Exemple planning'!$G$9:$G$12,0)),"")&lt;&gt;"Non"),"Oui","Non"))</f>
        <v>Oui</v>
      </c>
      <c r="M29" s="33"/>
      <c r="N29" s="33"/>
      <c r="O29" s="34"/>
      <c r="P29" s="32" t="str">
        <f aca="false">IF($L29="Non","Hors périmètre",IF($L29&lt;&gt;"Oui","",IF(O29="","",IF(O29="Respecté","Conforme",IF(O29="Sans objet","Sans objet",IF(OR(O29="Non respecté",D29="Majeure seulement"),"NC majeure","NC mineure"))))))</f>
        <v/>
      </c>
      <c r="Q29" s="33"/>
      <c r="R29" s="32" t="str">
        <f aca="false">IF(OR(P29="NC majeure",P29="NC mineure"),IF(COUNTIF('Exemple rapport'!$B$7:$B$36,B29)&gt;0,"Inscrit","Non inscrit"),"")</f>
        <v/>
      </c>
      <c r="S29" s="28" t="str">
        <f aca="false">IF(P29="NC majeure",COUNTIF(P$7:P29,"NC majeure"),"")</f>
        <v/>
      </c>
    </row>
    <row r="30" customFormat="false" ht="33.75" hidden="false" customHeight="true" outlineLevel="0" collapsed="false">
      <c r="A30" s="19" t="n">
        <v>6</v>
      </c>
      <c r="B30" s="19" t="n">
        <v>24</v>
      </c>
      <c r="C30" s="22" t="s">
        <v>255</v>
      </c>
      <c r="D30" s="19" t="s">
        <v>150</v>
      </c>
      <c r="E30" s="19" t="s">
        <v>157</v>
      </c>
      <c r="F30" s="19" t="s">
        <v>151</v>
      </c>
      <c r="G30" s="23"/>
      <c r="H30" s="23" t="s">
        <v>256</v>
      </c>
      <c r="I30" s="23" t="s">
        <v>257</v>
      </c>
      <c r="J30" s="23" t="s">
        <v>258</v>
      </c>
      <c r="K30" s="23" t="s">
        <v>259</v>
      </c>
      <c r="L30" s="28" t="str">
        <f aca="false">IF(COUNTIF('Exemple planning'!$I$5:$I$8,"Oui")=0,"",IF(AND(OR(AND(ISNUMBER(SEARCH("CFA",$F30)),'Exemple planning'!$I$8="Oui"),AND(ISNUMBER(SEARCH("AF",$F30)),'Exemple planning'!$I$5="Oui"),AND(ISNUMBER(SEARCH("BC",$F30)),'Exemple planning'!$I$6="Oui"),AND(ISNUMBER(SEARCH("VAE",$F30)),'Exemple planning'!$I$7="Oui")),IFERROR(INDEX('Exemple planning'!$I$9:$I$12,MATCH($G30,'Exemple planning'!$G$9:$G$12,0)),"")&lt;&gt;"Non"),"Oui","Non"))</f>
        <v>Oui</v>
      </c>
      <c r="M30" s="25"/>
      <c r="N30" s="25"/>
      <c r="O30" s="24"/>
      <c r="P30" s="28" t="str">
        <f aca="false">IF($L30="Non","Hors périmètre",IF($L30&lt;&gt;"Oui","",IF(O30="","",IF(O30="Respecté","Conforme",IF(O30="Sans objet","Sans objet",IF(OR(O30="Non respecté",D30="Majeure seulement"),"NC majeure","NC mineure"))))))</f>
        <v/>
      </c>
      <c r="Q30" s="25"/>
      <c r="R30" s="28" t="str">
        <f aca="false">IF(OR(P30="NC majeure",P30="NC mineure"),IF(COUNTIF('Exemple rapport'!$B$7:$B$36,B30)&gt;0,"Inscrit","Non inscrit"),"")</f>
        <v/>
      </c>
      <c r="S30" s="28" t="str">
        <f aca="false">IF(P30="NC majeure",COUNTIF(P$7:P30,"NC majeure"),"")</f>
        <v/>
      </c>
    </row>
    <row r="31" customFormat="false" ht="33.75" hidden="false" customHeight="true" outlineLevel="0" collapsed="false">
      <c r="A31" s="19" t="n">
        <v>6</v>
      </c>
      <c r="B31" s="19" t="n">
        <v>25</v>
      </c>
      <c r="C31" s="22" t="s">
        <v>260</v>
      </c>
      <c r="D31" s="19" t="s">
        <v>150</v>
      </c>
      <c r="E31" s="19" t="s">
        <v>157</v>
      </c>
      <c r="F31" s="19" t="s">
        <v>151</v>
      </c>
      <c r="G31" s="23"/>
      <c r="H31" s="23" t="s">
        <v>261</v>
      </c>
      <c r="I31" s="23" t="s">
        <v>262</v>
      </c>
      <c r="J31" s="23" t="s">
        <v>91</v>
      </c>
      <c r="K31" s="23" t="s">
        <v>259</v>
      </c>
      <c r="L31" s="28" t="str">
        <f aca="false">IF(COUNTIF('Exemple planning'!$I$5:$I$8,"Oui")=0,"",IF(AND(OR(AND(ISNUMBER(SEARCH("CFA",$F31)),'Exemple planning'!$I$8="Oui"),AND(ISNUMBER(SEARCH("AF",$F31)),'Exemple planning'!$I$5="Oui"),AND(ISNUMBER(SEARCH("BC",$F31)),'Exemple planning'!$I$6="Oui"),AND(ISNUMBER(SEARCH("VAE",$F31)),'Exemple planning'!$I$7="Oui")),IFERROR(INDEX('Exemple planning'!$I$9:$I$12,MATCH($G31,'Exemple planning'!$G$9:$G$12,0)),"")&lt;&gt;"Non"),"Oui","Non"))</f>
        <v>Oui</v>
      </c>
      <c r="M31" s="25"/>
      <c r="N31" s="25"/>
      <c r="O31" s="24"/>
      <c r="P31" s="28" t="str">
        <f aca="false">IF($L31="Non","Hors périmètre",IF($L31&lt;&gt;"Oui","",IF(O31="","",IF(O31="Respecté","Conforme",IF(O31="Sans objet","Sans objet",IF(OR(O31="Non respecté",D31="Majeure seulement"),"NC majeure","NC mineure"))))))</f>
        <v/>
      </c>
      <c r="Q31" s="25"/>
      <c r="R31" s="28" t="str">
        <f aca="false">IF(OR(P31="NC majeure",P31="NC mineure"),IF(COUNTIF('Exemple rapport'!$B$7:$B$36,B31)&gt;0,"Inscrit","Non inscrit"),"")</f>
        <v/>
      </c>
      <c r="S31" s="28" t="str">
        <f aca="false">IF(P31="NC majeure",COUNTIF(P$7:P31,"NC majeure"),"")</f>
        <v/>
      </c>
    </row>
    <row r="32" customFormat="false" ht="51" hidden="false" customHeight="true" outlineLevel="0" collapsed="false">
      <c r="A32" s="19" t="n">
        <v>6</v>
      </c>
      <c r="B32" s="19" t="n">
        <v>26</v>
      </c>
      <c r="C32" s="22" t="s">
        <v>263</v>
      </c>
      <c r="D32" s="19" t="s">
        <v>167</v>
      </c>
      <c r="E32" s="19" t="s">
        <v>157</v>
      </c>
      <c r="F32" s="19" t="s">
        <v>151</v>
      </c>
      <c r="G32" s="23"/>
      <c r="H32" s="23" t="s">
        <v>264</v>
      </c>
      <c r="I32" s="23" t="s">
        <v>265</v>
      </c>
      <c r="J32" s="23" t="s">
        <v>266</v>
      </c>
      <c r="K32" s="23" t="s">
        <v>171</v>
      </c>
      <c r="L32" s="28" t="str">
        <f aca="false">IF(COUNTIF('Exemple planning'!$I$5:$I$8,"Oui")=0,"",IF(AND(OR(AND(ISNUMBER(SEARCH("CFA",$F32)),'Exemple planning'!$I$8="Oui"),AND(ISNUMBER(SEARCH("AF",$F32)),'Exemple planning'!$I$5="Oui"),AND(ISNUMBER(SEARCH("BC",$F32)),'Exemple planning'!$I$6="Oui"),AND(ISNUMBER(SEARCH("VAE",$F32)),'Exemple planning'!$I$7="Oui")),IFERROR(INDEX('Exemple planning'!$I$9:$I$12,MATCH($G32,'Exemple planning'!$G$9:$G$12,0)),"")&lt;&gt;"Non"),"Oui","Non"))</f>
        <v>Oui</v>
      </c>
      <c r="M32" s="25"/>
      <c r="N32" s="25"/>
      <c r="O32" s="24"/>
      <c r="P32" s="28" t="str">
        <f aca="false">IF($L32="Non","Hors périmètre",IF($L32&lt;&gt;"Oui","",IF(O32="","",IF(O32="Respecté","Conforme",IF(O32="Sans objet","Sans objet",IF(OR(O32="Non respecté",D32="Majeure seulement"),"NC majeure","NC mineure"))))))</f>
        <v/>
      </c>
      <c r="Q32" s="25"/>
      <c r="R32" s="28" t="str">
        <f aca="false">IF(OR(P32="NC majeure",P32="NC mineure"),IF(COUNTIF('Exemple rapport'!$B$7:$B$36,B32)&gt;0,"Inscrit","Non inscrit"),"")</f>
        <v/>
      </c>
      <c r="S32" s="28" t="str">
        <f aca="false">IF(P32="NC majeure",COUNTIF(P$7:P32,"NC majeure"),"")</f>
        <v/>
      </c>
    </row>
    <row r="33" customFormat="false" ht="51" hidden="false" customHeight="true" outlineLevel="0" collapsed="false">
      <c r="A33" s="19" t="n">
        <v>6</v>
      </c>
      <c r="B33" s="19" t="n">
        <v>27</v>
      </c>
      <c r="C33" s="22" t="s">
        <v>267</v>
      </c>
      <c r="D33" s="19" t="s">
        <v>167</v>
      </c>
      <c r="E33" s="19"/>
      <c r="F33" s="19" t="s">
        <v>151</v>
      </c>
      <c r="G33" s="23" t="s">
        <v>52</v>
      </c>
      <c r="H33" s="23" t="s">
        <v>268</v>
      </c>
      <c r="I33" s="23" t="s">
        <v>269</v>
      </c>
      <c r="J33" s="23" t="s">
        <v>270</v>
      </c>
      <c r="K33" s="23" t="s">
        <v>171</v>
      </c>
      <c r="L33" s="28" t="str">
        <f aca="false">IF(COUNTIF('Exemple planning'!$I$5:$I$8,"Oui")=0,"",IF(AND(OR(AND(ISNUMBER(SEARCH("CFA",$F33)),'Exemple planning'!$I$8="Oui"),AND(ISNUMBER(SEARCH("AF",$F33)),'Exemple planning'!$I$5="Oui"),AND(ISNUMBER(SEARCH("BC",$F33)),'Exemple planning'!$I$6="Oui"),AND(ISNUMBER(SEARCH("VAE",$F33)),'Exemple planning'!$I$7="Oui")),IFERROR(INDEX('Exemple planning'!$I$9:$I$12,MATCH($G33,'Exemple planning'!$G$9:$G$12,0)),"")&lt;&gt;"Non"),"Oui","Non"))</f>
        <v>Oui</v>
      </c>
      <c r="M33" s="25" t="s">
        <v>395</v>
      </c>
      <c r="N33" s="25" t="s">
        <v>396</v>
      </c>
      <c r="O33" s="24" t="s">
        <v>376</v>
      </c>
      <c r="P33" s="28" t="str">
        <f aca="false">IF($L33="Non","Hors périmètre",IF($L33&lt;&gt;"Oui","",IF(O33="","",IF(O33="Respecté","Conforme",IF(O33="Sans objet","Sans objet",IF(OR(O33="Non respecté",D33="Majeure seulement"),"NC majeure","NC mineure"))))))</f>
        <v>NC majeure</v>
      </c>
      <c r="Q33" s="25" t="s">
        <v>397</v>
      </c>
      <c r="R33" s="28" t="str">
        <f aca="false">IF(OR(P33="NC majeure",P33="NC mineure"),IF(COUNTIF('Exemple rapport'!$B$7:$B$36,B33)&gt;0,"Inscrit","Non inscrit"),"")</f>
        <v>Inscrit</v>
      </c>
      <c r="S33" s="28" t="n">
        <f aca="false">IF(P33="NC majeure",COUNTIF(P$7:P33,"NC majeure"),"")</f>
        <v>1</v>
      </c>
    </row>
    <row r="34" customFormat="false" ht="39.75" hidden="false" customHeight="true" outlineLevel="0" collapsed="false">
      <c r="A34" s="19" t="n">
        <v>6</v>
      </c>
      <c r="B34" s="19" t="n">
        <v>28</v>
      </c>
      <c r="C34" s="22" t="s">
        <v>271</v>
      </c>
      <c r="D34" s="19" t="s">
        <v>150</v>
      </c>
      <c r="E34" s="19"/>
      <c r="F34" s="19" t="s">
        <v>179</v>
      </c>
      <c r="G34" s="23" t="s">
        <v>50</v>
      </c>
      <c r="H34" s="23" t="s">
        <v>272</v>
      </c>
      <c r="I34" s="23" t="s">
        <v>273</v>
      </c>
      <c r="J34" s="23" t="s">
        <v>274</v>
      </c>
      <c r="K34" s="23" t="s">
        <v>275</v>
      </c>
      <c r="L34" s="28" t="str">
        <f aca="false">IF(COUNTIF('Exemple planning'!$I$5:$I$8,"Oui")=0,"",IF(AND(OR(AND(ISNUMBER(SEARCH("CFA",$F34)),'Exemple planning'!$I$8="Oui"),AND(ISNUMBER(SEARCH("AF",$F34)),'Exemple planning'!$I$5="Oui"),AND(ISNUMBER(SEARCH("BC",$F34)),'Exemple planning'!$I$6="Oui"),AND(ISNUMBER(SEARCH("VAE",$F34)),'Exemple planning'!$I$7="Oui")),IFERROR(INDEX('Exemple planning'!$I$9:$I$12,MATCH($G34,'Exemple planning'!$G$9:$G$12,0)),"")&lt;&gt;"Non"),"Oui","Non"))</f>
        <v>Non</v>
      </c>
      <c r="M34" s="25"/>
      <c r="N34" s="25"/>
      <c r="O34" s="24"/>
      <c r="P34" s="28" t="str">
        <f aca="false">IF($L34="Non","Hors périmètre",IF($L34&lt;&gt;"Oui","",IF(O34="","",IF(O34="Respecté","Conforme",IF(O34="Sans objet","Sans objet",IF(OR(O34="Non respecté",D34="Majeure seulement"),"NC majeure","NC mineure"))))))</f>
        <v>Hors périmètre</v>
      </c>
      <c r="Q34" s="25"/>
      <c r="R34" s="28" t="str">
        <f aca="false">IF(OR(P34="NC majeure",P34="NC mineure"),IF(COUNTIF('Exemple rapport'!$B$7:$B$36,B34)&gt;0,"Inscrit","Non inscrit"),"")</f>
        <v/>
      </c>
      <c r="S34" s="28" t="str">
        <f aca="false">IF(P34="NC majeure",COUNTIF(P$7:P34,"NC majeure"),"")</f>
        <v/>
      </c>
    </row>
    <row r="35" customFormat="false" ht="39.75" hidden="false" customHeight="true" outlineLevel="0" collapsed="false">
      <c r="A35" s="19" t="n">
        <v>6</v>
      </c>
      <c r="B35" s="19" t="n">
        <v>29</v>
      </c>
      <c r="C35" s="22" t="s">
        <v>276</v>
      </c>
      <c r="D35" s="19" t="s">
        <v>167</v>
      </c>
      <c r="E35" s="19"/>
      <c r="F35" s="19" t="s">
        <v>212</v>
      </c>
      <c r="G35" s="23"/>
      <c r="H35" s="23" t="s">
        <v>277</v>
      </c>
      <c r="I35" s="23" t="s">
        <v>278</v>
      </c>
      <c r="J35" s="23" t="s">
        <v>279</v>
      </c>
      <c r="K35" s="23" t="s">
        <v>171</v>
      </c>
      <c r="L35" s="28" t="str">
        <f aca="false">IF(COUNTIF('Exemple planning'!$I$5:$I$8,"Oui")=0,"",IF(AND(OR(AND(ISNUMBER(SEARCH("CFA",$F35)),'Exemple planning'!$I$8="Oui"),AND(ISNUMBER(SEARCH("AF",$F35)),'Exemple planning'!$I$5="Oui"),AND(ISNUMBER(SEARCH("BC",$F35)),'Exemple planning'!$I$6="Oui"),AND(ISNUMBER(SEARCH("VAE",$F35)),'Exemple planning'!$I$7="Oui")),IFERROR(INDEX('Exemple planning'!$I$9:$I$12,MATCH($G35,'Exemple planning'!$G$9:$G$12,0)),"")&lt;&gt;"Non"),"Oui","Non"))</f>
        <v>Non</v>
      </c>
      <c r="M35" s="25"/>
      <c r="N35" s="25"/>
      <c r="O35" s="24"/>
      <c r="P35" s="28" t="str">
        <f aca="false">IF($L35="Non","Hors périmètre",IF($L35&lt;&gt;"Oui","",IF(O35="","",IF(O35="Respecté","Conforme",IF(O35="Sans objet","Sans objet",IF(OR(O35="Non respecté",D35="Majeure seulement"),"NC majeure","NC mineure"))))))</f>
        <v>Hors périmètre</v>
      </c>
      <c r="Q35" s="25"/>
      <c r="R35" s="28" t="str">
        <f aca="false">IF(OR(P35="NC majeure",P35="NC mineure"),IF(COUNTIF('Exemple rapport'!$B$7:$B$36,B35)&gt;0,"Inscrit","Non inscrit"),"")</f>
        <v/>
      </c>
      <c r="S35" s="28" t="str">
        <f aca="false">IF(P35="NC majeure",COUNTIF(P$7:P35,"NC majeure"),"")</f>
        <v/>
      </c>
    </row>
    <row r="36" customFormat="false" ht="51" hidden="false" customHeight="true" outlineLevel="0" collapsed="false">
      <c r="A36" s="29" t="n">
        <v>7</v>
      </c>
      <c r="B36" s="29" t="n">
        <v>30</v>
      </c>
      <c r="C36" s="30" t="s">
        <v>280</v>
      </c>
      <c r="D36" s="29" t="s">
        <v>150</v>
      </c>
      <c r="E36" s="29"/>
      <c r="F36" s="29" t="s">
        <v>151</v>
      </c>
      <c r="G36" s="31"/>
      <c r="H36" s="31" t="s">
        <v>281</v>
      </c>
      <c r="I36" s="31" t="s">
        <v>282</v>
      </c>
      <c r="J36" s="31" t="s">
        <v>283</v>
      </c>
      <c r="K36" s="31" t="s">
        <v>284</v>
      </c>
      <c r="L36" s="32" t="str">
        <f aca="false">IF(COUNTIF('Exemple planning'!$I$5:$I$8,"Oui")=0,"",IF(AND(OR(AND(ISNUMBER(SEARCH("CFA",$F36)),'Exemple planning'!$I$8="Oui"),AND(ISNUMBER(SEARCH("AF",$F36)),'Exemple planning'!$I$5="Oui"),AND(ISNUMBER(SEARCH("BC",$F36)),'Exemple planning'!$I$6="Oui"),AND(ISNUMBER(SEARCH("VAE",$F36)),'Exemple planning'!$I$7="Oui")),IFERROR(INDEX('Exemple planning'!$I$9:$I$12,MATCH($G36,'Exemple planning'!$G$9:$G$12,0)),"")&lt;&gt;"Non"),"Oui","Non"))</f>
        <v>Oui</v>
      </c>
      <c r="M36" s="33" t="s">
        <v>398</v>
      </c>
      <c r="N36" s="33" t="s">
        <v>399</v>
      </c>
      <c r="O36" s="34" t="s">
        <v>376</v>
      </c>
      <c r="P36" s="32" t="str">
        <f aca="false">IF($L36="Non","Hors périmètre",IF($L36&lt;&gt;"Oui","",IF(O36="","",IF(O36="Respecté","Conforme",IF(O36="Sans objet","Sans objet",IF(OR(O36="Non respecté",D36="Majeure seulement"),"NC majeure","NC mineure"))))))</f>
        <v>NC mineure</v>
      </c>
      <c r="Q36" s="33" t="s">
        <v>400</v>
      </c>
      <c r="R36" s="32" t="str">
        <f aca="false">IF(OR(P36="NC majeure",P36="NC mineure"),IF(COUNTIF('Exemple rapport'!$B$7:$B$36,B36)&gt;0,"Inscrit","Non inscrit"),"")</f>
        <v>Inscrit</v>
      </c>
      <c r="S36" s="28" t="str">
        <f aca="false">IF(P36="NC majeure",COUNTIF(P$7:P36,"NC majeure"),"")</f>
        <v/>
      </c>
    </row>
    <row r="37" customFormat="false" ht="39.75" hidden="false" customHeight="true" outlineLevel="0" collapsed="false">
      <c r="A37" s="19" t="n">
        <v>7</v>
      </c>
      <c r="B37" s="19" t="n">
        <v>31</v>
      </c>
      <c r="C37" s="22" t="s">
        <v>285</v>
      </c>
      <c r="D37" s="19" t="s">
        <v>167</v>
      </c>
      <c r="E37" s="19"/>
      <c r="F37" s="19" t="s">
        <v>151</v>
      </c>
      <c r="G37" s="23"/>
      <c r="H37" s="23" t="s">
        <v>286</v>
      </c>
      <c r="I37" s="23" t="s">
        <v>287</v>
      </c>
      <c r="J37" s="23" t="s">
        <v>288</v>
      </c>
      <c r="K37" s="23" t="s">
        <v>171</v>
      </c>
      <c r="L37" s="28" t="str">
        <f aca="false">IF(COUNTIF('Exemple planning'!$I$5:$I$8,"Oui")=0,"",IF(AND(OR(AND(ISNUMBER(SEARCH("CFA",$F37)),'Exemple planning'!$I$8="Oui"),AND(ISNUMBER(SEARCH("AF",$F37)),'Exemple planning'!$I$5="Oui"),AND(ISNUMBER(SEARCH("BC",$F37)),'Exemple planning'!$I$6="Oui"),AND(ISNUMBER(SEARCH("VAE",$F37)),'Exemple planning'!$I$7="Oui")),IFERROR(INDEX('Exemple planning'!$I$9:$I$12,MATCH($G37,'Exemple planning'!$G$9:$G$12,0)),"")&lt;&gt;"Non"),"Oui","Non"))</f>
        <v>Oui</v>
      </c>
      <c r="M37" s="25"/>
      <c r="N37" s="25"/>
      <c r="O37" s="24"/>
      <c r="P37" s="28" t="str">
        <f aca="false">IF($L37="Non","Hors périmètre",IF($L37&lt;&gt;"Oui","",IF(O37="","",IF(O37="Respecté","Conforme",IF(O37="Sans objet","Sans objet",IF(OR(O37="Non respecté",D37="Majeure seulement"),"NC majeure","NC mineure"))))))</f>
        <v/>
      </c>
      <c r="Q37" s="25"/>
      <c r="R37" s="28" t="str">
        <f aca="false">IF(OR(P37="NC majeure",P37="NC mineure"),IF(COUNTIF('Exemple rapport'!$B$7:$B$36,B37)&gt;0,"Inscrit","Non inscrit"),"")</f>
        <v/>
      </c>
      <c r="S37" s="28" t="str">
        <f aca="false">IF(P37="NC majeure",COUNTIF(P$7:P37,"NC majeure"),"")</f>
        <v/>
      </c>
    </row>
    <row r="38" customFormat="false" ht="39.75" hidden="false" customHeight="true" outlineLevel="0" collapsed="false">
      <c r="A38" s="19" t="n">
        <v>7</v>
      </c>
      <c r="B38" s="19" t="n">
        <v>32</v>
      </c>
      <c r="C38" s="22" t="s">
        <v>289</v>
      </c>
      <c r="D38" s="19" t="s">
        <v>167</v>
      </c>
      <c r="E38" s="19" t="s">
        <v>157</v>
      </c>
      <c r="F38" s="19" t="s">
        <v>151</v>
      </c>
      <c r="G38" s="23"/>
      <c r="H38" s="23" t="s">
        <v>290</v>
      </c>
      <c r="I38" s="23" t="s">
        <v>291</v>
      </c>
      <c r="J38" s="23" t="s">
        <v>283</v>
      </c>
      <c r="K38" s="23" t="s">
        <v>171</v>
      </c>
      <c r="L38" s="28" t="str">
        <f aca="false">IF(COUNTIF('Exemple planning'!$I$5:$I$8,"Oui")=0,"",IF(AND(OR(AND(ISNUMBER(SEARCH("CFA",$F38)),'Exemple planning'!$I$8="Oui"),AND(ISNUMBER(SEARCH("AF",$F38)),'Exemple planning'!$I$5="Oui"),AND(ISNUMBER(SEARCH("BC",$F38)),'Exemple planning'!$I$6="Oui"),AND(ISNUMBER(SEARCH("VAE",$F38)),'Exemple planning'!$I$7="Oui")),IFERROR(INDEX('Exemple planning'!$I$9:$I$12,MATCH($G38,'Exemple planning'!$G$9:$G$12,0)),"")&lt;&gt;"Non"),"Oui","Non"))</f>
        <v>Oui</v>
      </c>
      <c r="M38" s="25" t="s">
        <v>401</v>
      </c>
      <c r="N38" s="25" t="s">
        <v>402</v>
      </c>
      <c r="O38" s="24" t="s">
        <v>403</v>
      </c>
      <c r="P38" s="28" t="str">
        <f aca="false">IF($L38="Non","Hors périmètre",IF($L38&lt;&gt;"Oui","",IF(O38="","",IF(O38="Respecté","Conforme",IF(O38="Sans objet","Sans objet",IF(OR(O38="Non respecté",D38="Majeure seulement"),"NC majeure","NC mineure"))))))</f>
        <v>NC majeure</v>
      </c>
      <c r="Q38" s="25" t="s">
        <v>404</v>
      </c>
      <c r="R38" s="28" t="str">
        <f aca="false">IF(OR(P38="NC majeure",P38="NC mineure"),IF(COUNTIF('Exemple rapport'!$B$7:$B$36,B38)&gt;0,"Inscrit","Non inscrit"),"")</f>
        <v>Inscrit</v>
      </c>
      <c r="S38" s="28" t="n">
        <f aca="false">IF(P38="NC majeure",COUNTIF(P$7:P38,"NC majeure"),"")</f>
        <v>2</v>
      </c>
    </row>
    <row r="39" customFormat="false" ht="39.75" hidden="false" customHeight="true" outlineLevel="0" collapsed="false">
      <c r="A39" s="19" t="n">
        <v>7</v>
      </c>
      <c r="B39" s="19" t="n">
        <v>33</v>
      </c>
      <c r="C39" s="22" t="s">
        <v>292</v>
      </c>
      <c r="D39" s="19" t="s">
        <v>150</v>
      </c>
      <c r="E39" s="19"/>
      <c r="F39" s="19" t="s">
        <v>212</v>
      </c>
      <c r="G39" s="23"/>
      <c r="H39" s="23" t="s">
        <v>293</v>
      </c>
      <c r="I39" s="23" t="s">
        <v>294</v>
      </c>
      <c r="J39" s="23" t="s">
        <v>295</v>
      </c>
      <c r="K39" s="23" t="s">
        <v>296</v>
      </c>
      <c r="L39" s="28" t="str">
        <f aca="false">IF(COUNTIF('Exemple planning'!$I$5:$I$8,"Oui")=0,"",IF(AND(OR(AND(ISNUMBER(SEARCH("CFA",$F39)),'Exemple planning'!$I$8="Oui"),AND(ISNUMBER(SEARCH("AF",$F39)),'Exemple planning'!$I$5="Oui"),AND(ISNUMBER(SEARCH("BC",$F39)),'Exemple planning'!$I$6="Oui"),AND(ISNUMBER(SEARCH("VAE",$F39)),'Exemple planning'!$I$7="Oui")),IFERROR(INDEX('Exemple planning'!$I$9:$I$12,MATCH($G39,'Exemple planning'!$G$9:$G$12,0)),"")&lt;&gt;"Non"),"Oui","Non"))</f>
        <v>Non</v>
      </c>
      <c r="M39" s="25"/>
      <c r="N39" s="25"/>
      <c r="O39" s="24"/>
      <c r="P39" s="28" t="str">
        <f aca="false">IF($L39="Non","Hors périmètre",IF($L39&lt;&gt;"Oui","",IF(O39="","",IF(O39="Respecté","Conforme",IF(O39="Sans objet","Sans objet",IF(OR(O39="Non respecté",D39="Majeure seulement"),"NC majeure","NC mineure"))))))</f>
        <v>Hors périmètre</v>
      </c>
      <c r="Q39" s="25"/>
      <c r="R39" s="28" t="str">
        <f aca="false">IF(OR(P39="NC majeure",P39="NC mineure"),IF(COUNTIF('Exemple rapport'!$B$7:$B$36,B39)&gt;0,"Inscrit","Non inscrit"),"")</f>
        <v/>
      </c>
      <c r="S39" s="28" t="str">
        <f aca="false">IF(P39="NC majeure",COUNTIF(P$7:P39,"NC majeure"),"")</f>
        <v/>
      </c>
    </row>
  </sheetData>
  <mergeCells count="4">
    <mergeCell ref="A4:L4"/>
    <mergeCell ref="A5:G5"/>
    <mergeCell ref="H5:J5"/>
    <mergeCell ref="K5:R5"/>
  </mergeCells>
  <conditionalFormatting sqref="O7:O39">
    <cfRule type="expression" priority="2" aboveAverage="0" equalAverage="0" bottom="0" percent="0" rank="0" text="" dxfId="0">
      <formula>$O7="Respecté"</formula>
    </cfRule>
    <cfRule type="expression" priority="3" aboveAverage="0" equalAverage="0" bottom="0" percent="0" rank="0" text="" dxfId="1">
      <formula>$O7="Partiellement respecté"</formula>
    </cfRule>
    <cfRule type="expression" priority="4" aboveAverage="0" equalAverage="0" bottom="0" percent="0" rank="0" text="" dxfId="2">
      <formula>$O7="Non respecté"</formula>
    </cfRule>
    <cfRule type="expression" priority="5" aboveAverage="0" equalAverage="0" bottom="0" percent="0" rank="0" text="" dxfId="3">
      <formula>$O7="Sans objet"</formula>
    </cfRule>
  </conditionalFormatting>
  <conditionalFormatting sqref="P7:P39">
    <cfRule type="expression" priority="6" aboveAverage="0" equalAverage="0" bottom="0" percent="0" rank="0" text="" dxfId="4">
      <formula>$P7="Conforme"</formula>
    </cfRule>
    <cfRule type="expression" priority="7" aboveAverage="0" equalAverage="0" bottom="0" percent="0" rank="0" text="" dxfId="5">
      <formula>$P7="NC mineure"</formula>
    </cfRule>
    <cfRule type="expression" priority="8" aboveAverage="0" equalAverage="0" bottom="0" percent="0" rank="0" text="" dxfId="2">
      <formula>$P7="NC majeure"</formula>
    </cfRule>
    <cfRule type="expression" priority="9" aboveAverage="0" equalAverage="0" bottom="0" percent="0" rank="0" text="" dxfId="6">
      <formula>$P7="Hors périmètre"</formula>
    </cfRule>
  </conditionalFormatting>
  <conditionalFormatting sqref="R7:R39">
    <cfRule type="expression" priority="10" aboveAverage="0" equalAverage="0" bottom="0" percent="0" rank="0" text="" dxfId="2">
      <formula>$R7="Non inscrit"</formula>
    </cfRule>
    <cfRule type="expression" priority="11" aboveAverage="0" equalAverage="0" bottom="0" percent="0" rank="0" text="" dxfId="0">
      <formula>$R7="Inscrit"</formula>
    </cfRule>
  </conditionalFormatting>
  <conditionalFormatting sqref="A7:L39">
    <cfRule type="expression" priority="12" aboveAverage="0" equalAverage="0" bottom="0" percent="0" rank="0" text="" dxfId="6">
      <formula>$L7="Non"</formula>
    </cfRule>
  </conditionalFormatting>
  <conditionalFormatting sqref="M7:N39">
    <cfRule type="expression" priority="13" aboveAverage="0" equalAverage="0" bottom="0" percent="0" rank="0" text="" dxfId="7">
      <formula>AND($L7="Oui",$O7&lt;&gt;"",$O7&lt;&gt;"Respecté",$O7&lt;&gt;"Sans objet",M7="")</formula>
    </cfRule>
  </conditionalFormatting>
  <conditionalFormatting sqref="E7:E39">
    <cfRule type="expression" priority="14" aboveAverage="0" equalAverage="0" bottom="0" percent="0" rank="0" text="" dxfId="8">
      <formula>AND($E7="Oui",'Exemple planning'!$I$13="Oui")</formula>
    </cfRule>
  </conditionalFormatting>
  <dataValidations count="1">
    <dataValidation allowBlank="true" errorStyle="stop" operator="between" prompt="Respecté, Partiellement respecté, Non respecté ou Sans objet" promptTitle="Choisir" showDropDown="false" showErrorMessage="false" showInputMessage="true" sqref="O7:O39" type="list">
      <formula1>Listes!$A$4:$A$7</formula1>
      <formula2>0</formula2>
    </dataValidation>
  </dataValidations>
  <printOptions headings="false" gridLines="false" gridLinesSet="true" horizontalCentered="false" verticalCentered="false"/>
  <pageMargins left="0.4" right="0.4" top="0.5" bottom="0.6" header="0.511811023622047" footer="0.5"/>
  <pageSetup paperSize="9" scale="100" fitToWidth="2"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L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0"/>
    <col collapsed="false" customWidth="true" hidden="false" outlineLevel="0" max="3" min="3" style="0" width="30"/>
    <col collapsed="false" customWidth="true" hidden="false" outlineLevel="0" max="5" min="4" style="0" width="36"/>
    <col collapsed="false" customWidth="true" hidden="false" outlineLevel="0" max="7" min="6" style="0" width="13"/>
    <col collapsed="false" customWidth="true" hidden="false" outlineLevel="0" max="8" min="8" style="0" width="34"/>
    <col collapsed="false" customWidth="true" hidden="false" outlineLevel="0" max="9" min="9" style="0" width="18"/>
    <col collapsed="false" customWidth="true" hidden="false" outlineLevel="0" max="11" min="10" style="0" width="11"/>
    <col collapsed="false" customWidth="true" hidden="false" outlineLevel="0" max="12" min="12" style="0" width="22"/>
  </cols>
  <sheetData>
    <row r="1" customFormat="false" ht="21.75" hidden="false" customHeight="true" outlineLevel="0" collapsed="false">
      <c r="A1" s="1" t="s">
        <v>297</v>
      </c>
      <c r="B1" s="2"/>
      <c r="C1" s="2"/>
      <c r="D1" s="2"/>
      <c r="E1" s="2"/>
      <c r="F1" s="2"/>
      <c r="G1" s="2"/>
      <c r="H1" s="2"/>
      <c r="I1" s="2"/>
      <c r="J1" s="2"/>
      <c r="K1" s="2"/>
      <c r="L1" s="2"/>
    </row>
    <row r="2" customFormat="false" ht="25.5" hidden="false" customHeight="true" outlineLevel="0" collapsed="false">
      <c r="A2" s="3" t="s">
        <v>405</v>
      </c>
    </row>
    <row r="3" customFormat="false" ht="15" hidden="false" customHeight="false" outlineLevel="0" collapsed="false">
      <c r="A3" s="10" t="s">
        <v>406</v>
      </c>
    </row>
    <row r="4" customFormat="false" ht="21.75" hidden="false" customHeight="true" outlineLevel="0" collapsed="false">
      <c r="A4" s="27" t="str">
        <f aca="false">"Écarts inscrits : "&amp;COUNT($B$7:$B$36)&amp;"   ·   NC majeures : "&amp;COUNTIF($G$7:$G$36,"NC majeure")&amp;"   ·   NC mineures : "&amp;COUNTIF($G$7:$G$36,"NC mineure")&amp;"   ·   écarts de la grille non inscrits : "&amp;COUNTIF('Exemple grille'!$R$7:$R$39,"Non inscrit")&amp;"   ·   actions à compléter : "&amp;COUNTIFS($B$7:$B$36,"&lt;&gt;",$L$7:$L$36,"Action, responsable ou échéance à compléter")</f>
        <v>Écarts inscrits : 7   ·   NC majeures : 2   ·   NC mineures : 5   ·   écarts de la grille non inscrits : 0   ·   actions à compléter : 0</v>
      </c>
      <c r="B4" s="27"/>
      <c r="C4" s="27"/>
      <c r="D4" s="27"/>
      <c r="E4" s="27"/>
      <c r="F4" s="27"/>
      <c r="G4" s="27"/>
      <c r="H4" s="27"/>
    </row>
    <row r="5" customFormat="false" ht="19.5" hidden="false" customHeight="true" outlineLevel="0" collapsed="false">
      <c r="A5" s="11" t="s">
        <v>300</v>
      </c>
      <c r="B5" s="11"/>
      <c r="C5" s="11"/>
      <c r="D5" s="11"/>
      <c r="E5" s="11"/>
      <c r="F5" s="11"/>
      <c r="G5" s="11"/>
      <c r="H5" s="12" t="s">
        <v>301</v>
      </c>
      <c r="I5" s="12"/>
      <c r="J5" s="12"/>
      <c r="K5" s="12"/>
      <c r="L5" s="12"/>
    </row>
    <row r="6" customFormat="false" ht="36" hidden="false" customHeight="true" outlineLevel="0" collapsed="false">
      <c r="A6" s="18" t="s">
        <v>56</v>
      </c>
      <c r="B6" s="18" t="s">
        <v>302</v>
      </c>
      <c r="C6" s="18" t="s">
        <v>303</v>
      </c>
      <c r="D6" s="18" t="s">
        <v>304</v>
      </c>
      <c r="E6" s="18" t="s">
        <v>305</v>
      </c>
      <c r="F6" s="18" t="s">
        <v>134</v>
      </c>
      <c r="G6" s="18" t="s">
        <v>306</v>
      </c>
      <c r="H6" s="18" t="s">
        <v>307</v>
      </c>
      <c r="I6" s="18" t="s">
        <v>308</v>
      </c>
      <c r="J6" s="18" t="s">
        <v>309</v>
      </c>
      <c r="K6" s="18" t="s">
        <v>310</v>
      </c>
      <c r="L6" s="18" t="s">
        <v>311</v>
      </c>
    </row>
    <row r="7" customFormat="false" ht="49.5" hidden="false" customHeight="true" outlineLevel="0" collapsed="false">
      <c r="A7" s="28" t="n">
        <f aca="false">IF(B7="","",COUNT(B$7:B7))</f>
        <v>1</v>
      </c>
      <c r="B7" s="24" t="n">
        <v>27</v>
      </c>
      <c r="C7" s="35" t="str">
        <f aca="false">IF(B7="","",IFERROR(INDEX('Exemple grille'!$C$7:$C$39,MATCH($B7,'Exemple grille'!$B$7:$B$39,0)),"N° inconnu"))</f>
        <v>Sous-traitance et portage salarial : conformité au référentiel, tracée dans les contrats</v>
      </c>
      <c r="D7" s="35" t="str">
        <f aca="false">IF(B7="","",IFERROR(INDEX('Exemple grille'!$M$7:$M$39,MATCH($B7,'Exemple grille'!$B$7:$B$39,0))&amp;"",""))</f>
        <v>Trois contrats de sous-traitance signés (missions, moyens, durée, montant) mais sans clause de conformité au référentiel ni traçabilité des contrôles.</v>
      </c>
      <c r="E7" s="25" t="s">
        <v>407</v>
      </c>
      <c r="F7" s="28" t="str">
        <f aca="false">IF(B7="","",IFERROR(INDEX('Exemple grille'!$D$7:$D$39,MATCH($B7,'Exemple grille'!$B$7:$B$39,0)),""))</f>
        <v>Majeure seulement</v>
      </c>
      <c r="G7" s="28" t="str">
        <f aca="false">IF(B7="","",IFERROR(INDEX('Exemple grille'!$P$7:$P$39,MATCH($B7,'Exemple grille'!$B$7:$B$39,0))&amp;"",""))</f>
        <v>NC majeure</v>
      </c>
      <c r="H7" s="25" t="s">
        <v>408</v>
      </c>
      <c r="I7" s="25" t="s">
        <v>409</v>
      </c>
      <c r="J7" s="36" t="n">
        <v>46353</v>
      </c>
      <c r="K7" s="24" t="s">
        <v>410</v>
      </c>
      <c r="L7" s="28" t="str">
        <f aca="false">IF(B7="","",IF(ISNA(MATCH($B7,'Exemple grille'!$B$7:$B$39,0)),"N° d’indicateur inconnu",IF(LEFT(G7,2)&lt;&gt;"NC","À vérifier : pas de NC dans la grille",IF(COUNTIF($B$7:$B$36,B7)&gt;1,"Doublon",IF(OR(H7="",I7="",J7=""),"Action, responsable ou échéance à compléter","Complet")))))</f>
        <v>Complet</v>
      </c>
    </row>
    <row r="8" customFormat="false" ht="49.5" hidden="false" customHeight="true" outlineLevel="0" collapsed="false">
      <c r="A8" s="28" t="n">
        <f aca="false">IF(B8="","",COUNT(B$7:B8))</f>
        <v>2</v>
      </c>
      <c r="B8" s="24" t="n">
        <v>32</v>
      </c>
      <c r="C8" s="35" t="str">
        <f aca="false">IF(B8="","",IFERROR(INDEX('Exemple grille'!$C$7:$C$39,MATCH($B8,'Exemple grille'!$B$7:$B$39,0)),"N° inconnu"))</f>
        <v>Amélioration continue à partir des appréciations et réclamations, et analyse des risques sur la qualité</v>
      </c>
      <c r="D8" s="35" t="str">
        <f aca="false">IF(B8="","",IFERROR(INDEX('Exemple grille'!$M$7:$M$39,MATCH($B8,'Exemple grille'!$B$7:$B$39,0))&amp;"",""))</f>
        <v>Actions d’amélioration issues des réclamations suivies, mais aucune analyse des risques sur la qualité des formations.</v>
      </c>
      <c r="E8" s="25" t="s">
        <v>411</v>
      </c>
      <c r="F8" s="28" t="str">
        <f aca="false">IF(B8="","",IFERROR(INDEX('Exemple grille'!$D$7:$D$39,MATCH($B8,'Exemple grille'!$B$7:$B$39,0)),""))</f>
        <v>Majeure seulement</v>
      </c>
      <c r="G8" s="28" t="str">
        <f aca="false">IF(B8="","",IFERROR(INDEX('Exemple grille'!$P$7:$P$39,MATCH($B8,'Exemple grille'!$B$7:$B$39,0))&amp;"",""))</f>
        <v>NC majeure</v>
      </c>
      <c r="H8" s="25" t="s">
        <v>412</v>
      </c>
      <c r="I8" s="25" t="s">
        <v>413</v>
      </c>
      <c r="J8" s="36" t="n">
        <v>46367</v>
      </c>
      <c r="K8" s="24" t="s">
        <v>414</v>
      </c>
      <c r="L8" s="28" t="str">
        <f aca="false">IF(B8="","",IF(ISNA(MATCH($B8,'Exemple grille'!$B$7:$B$39,0)),"N° d’indicateur inconnu",IF(LEFT(G8,2)&lt;&gt;"NC","À vérifier : pas de NC dans la grille",IF(COUNTIF($B$7:$B$36,B8)&gt;1,"Doublon",IF(OR(H8="",I8="",J8=""),"Action, responsable ou échéance à compléter","Complet")))))</f>
        <v>Complet</v>
      </c>
    </row>
    <row r="9" customFormat="false" ht="49.5" hidden="false" customHeight="true" outlineLevel="0" collapsed="false">
      <c r="A9" s="28" t="n">
        <f aca="false">IF(B9="","",COUNT(B$7:B9))</f>
        <v>3</v>
      </c>
      <c r="B9" s="24" t="n">
        <v>1</v>
      </c>
      <c r="C9" s="35" t="str">
        <f aca="false">IF(B9="","",IFERROR(INDEX('Exemple grille'!$C$7:$C$39,MATCH($B9,'Exemple grille'!$B$7:$B$39,0)),"N° inconnu"))</f>
        <v>Information du public accessible, détaillée et vérifiable, sans mention trompeuse</v>
      </c>
      <c r="D9" s="35" t="str">
        <f aca="false">IF(B9="","",IFERROR(INDEX('Exemple grille'!$M$7:$M$39,MATCH($B9,'Exemple grille'!$B$7:$B$39,0))&amp;"",""))</f>
        <v>Site complet (prérequis, durée, tarifs, délais d’accès) mais le type de reconnaissance délivrée manque sur 2 fiches programme et le devis de la formation 2 ne précise pas le financement.</v>
      </c>
      <c r="E9" s="25" t="s">
        <v>415</v>
      </c>
      <c r="F9" s="28" t="str">
        <f aca="false">IF(B9="","",IFERROR(INDEX('Exemple grille'!$D$7:$D$39,MATCH($B9,'Exemple grille'!$B$7:$B$39,0)),""))</f>
        <v>Mineure ou majeure</v>
      </c>
      <c r="G9" s="28" t="str">
        <f aca="false">IF(B9="","",IFERROR(INDEX('Exemple grille'!$P$7:$P$39,MATCH($B9,'Exemple grille'!$B$7:$B$39,0))&amp;"",""))</f>
        <v>NC mineure</v>
      </c>
      <c r="H9" s="25" t="s">
        <v>416</v>
      </c>
      <c r="I9" s="25" t="s">
        <v>409</v>
      </c>
      <c r="J9" s="36" t="n">
        <v>46346</v>
      </c>
      <c r="K9" s="24" t="s">
        <v>414</v>
      </c>
      <c r="L9" s="28" t="str">
        <f aca="false">IF(B9="","",IF(ISNA(MATCH($B9,'Exemple grille'!$B$7:$B$39,0)),"N° d’indicateur inconnu",IF(LEFT(G9,2)&lt;&gt;"NC","À vérifier : pas de NC dans la grille",IF(COUNTIF($B$7:$B$36,B9)&gt;1,"Doublon",IF(OR(H9="",I9="",J9=""),"Action, responsable ou échéance à compléter","Complet")))))</f>
        <v>Complet</v>
      </c>
    </row>
    <row r="10" customFormat="false" ht="49.5" hidden="false" customHeight="true" outlineLevel="0" collapsed="false">
      <c r="A10" s="28" t="n">
        <f aca="false">IF(B10="","",COUNT(B$7:B10))</f>
        <v>4</v>
      </c>
      <c r="B10" s="24" t="n">
        <v>2</v>
      </c>
      <c r="C10" s="35" t="str">
        <f aca="false">IF(B10="","",IFERROR(INDEX('Exemple grille'!$C$7:$C$39,MATCH($B10,'Exemple grille'!$B$7:$B$39,0)),"N° inconnu"))</f>
        <v>Indicateurs de résultats diffusés, avec leurs modalités de calcul</v>
      </c>
      <c r="D10" s="35" t="str">
        <f aca="false">IF(B10="","",IFERROR(INDEX('Exemple grille'!$M$7:$M$39,MATCH($B10,'Exemple grille'!$B$7:$B$39,0))&amp;"",""))</f>
        <v>Taux de satisfaction et nombre de stagiaires publiés sur le site, sans modalités de calcul (période, base, nombre de réponses).</v>
      </c>
      <c r="E10" s="25" t="s">
        <v>417</v>
      </c>
      <c r="F10" s="28" t="str">
        <f aca="false">IF(B10="","",IFERROR(INDEX('Exemple grille'!$D$7:$D$39,MATCH($B10,'Exemple grille'!$B$7:$B$39,0)),""))</f>
        <v>Mineure ou majeure</v>
      </c>
      <c r="G10" s="28" t="str">
        <f aca="false">IF(B10="","",IFERROR(INDEX('Exemple grille'!$P$7:$P$39,MATCH($B10,'Exemple grille'!$B$7:$B$39,0))&amp;"",""))</f>
        <v>NC mineure</v>
      </c>
      <c r="H10" s="25" t="s">
        <v>418</v>
      </c>
      <c r="I10" s="25" t="s">
        <v>413</v>
      </c>
      <c r="J10" s="36" t="n">
        <v>46346</v>
      </c>
      <c r="K10" s="24" t="s">
        <v>410</v>
      </c>
      <c r="L10" s="28" t="str">
        <f aca="false">IF(B10="","",IF(ISNA(MATCH($B10,'Exemple grille'!$B$7:$B$39,0)),"N° d’indicateur inconnu",IF(LEFT(G10,2)&lt;&gt;"NC","À vérifier : pas de NC dans la grille",IF(COUNTIF($B$7:$B$36,B10)&gt;1,"Doublon",IF(OR(H10="",I10="",J10=""),"Action, responsable ou échéance à compléter","Complet")))))</f>
        <v>Complet</v>
      </c>
    </row>
    <row r="11" customFormat="false" ht="49.5" hidden="false" customHeight="true" outlineLevel="0" collapsed="false">
      <c r="A11" s="28" t="n">
        <f aca="false">IF(B11="","",COUNT(B$7:B11))</f>
        <v>5</v>
      </c>
      <c r="B11" s="24" t="n">
        <v>12</v>
      </c>
      <c r="C11" s="35" t="str">
        <f aca="false">IF(B11="","",IFERROR(INDEX('Exemple grille'!$C$7:$C$39,MATCH($B11,'Exemple grille'!$B$7:$B$39,0)),"N° inconnu"))</f>
        <v>Engagement, prévention des ruptures, prévention et traitement des violences, du harcèlement et des discriminations</v>
      </c>
      <c r="D11" s="35" t="str">
        <f aca="false">IF(B11="","",IFERROR(INDEX('Exemple grille'!$M$7:$M$39,MATCH($B11,'Exemple grille'!$B$7:$B$39,0))&amp;"",""))</f>
        <v>Relances des absents tracées, entretien de mi-parcours ; procédure de prévention des violences rédigée mais ni affichée ni dans le livret d’accueil ; référent non désigné.</v>
      </c>
      <c r="E11" s="25" t="s">
        <v>419</v>
      </c>
      <c r="F11" s="28" t="str">
        <f aca="false">IF(B11="","",IFERROR(INDEX('Exemple grille'!$D$7:$D$39,MATCH($B11,'Exemple grille'!$B$7:$B$39,0)),""))</f>
        <v>Mineure ou majeure</v>
      </c>
      <c r="G11" s="28" t="str">
        <f aca="false">IF(B11="","",IFERROR(INDEX('Exemple grille'!$P$7:$P$39,MATCH($B11,'Exemple grille'!$B$7:$B$39,0))&amp;"",""))</f>
        <v>NC mineure</v>
      </c>
      <c r="H11" s="25" t="s">
        <v>420</v>
      </c>
      <c r="I11" s="25" t="s">
        <v>409</v>
      </c>
      <c r="J11" s="36" t="n">
        <v>46353</v>
      </c>
      <c r="K11" s="24" t="s">
        <v>410</v>
      </c>
      <c r="L11" s="28" t="str">
        <f aca="false">IF(B11="","",IF(ISNA(MATCH($B11,'Exemple grille'!$B$7:$B$39,0)),"N° d’indicateur inconnu",IF(LEFT(G11,2)&lt;&gt;"NC","À vérifier : pas de NC dans la grille",IF(COUNTIF($B$7:$B$36,B11)&gt;1,"Doublon",IF(OR(H11="",I11="",J11=""),"Action, responsable ou échéance à compléter","Complet")))))</f>
        <v>Complet</v>
      </c>
    </row>
    <row r="12" customFormat="false" ht="49.5" hidden="false" customHeight="true" outlineLevel="0" collapsed="false">
      <c r="A12" s="28" t="n">
        <f aca="false">IF(B12="","",COUNT(B$7:B12))</f>
        <v>6</v>
      </c>
      <c r="B12" s="24" t="n">
        <v>19</v>
      </c>
      <c r="C12" s="35" t="str">
        <f aca="false">IF(B12="","",IFERROR(INDEX('Exemple grille'!$C$7:$C$39,MATCH($B12,'Exemple grille'!$B$7:$B$39,0)),"N° inconnu"))</f>
        <v>Ressources pédagogiques et appropriation, effectivité du suivi à distance, référent pédagogique</v>
      </c>
      <c r="D12" s="35" t="str">
        <f aca="false">IF(B12="","",IFERROR(INDEX('Exemple grille'!$M$7:$M$39,MATCH($B12,'Exemple grille'!$B$7:$B$39,0))&amp;"",""))</f>
        <v>Plateforme avec statistiques de connexion mais aucune relance ni alerte de décrochage tracée sur la session à distance de l’échantillon.</v>
      </c>
      <c r="E12" s="25" t="s">
        <v>421</v>
      </c>
      <c r="F12" s="28" t="str">
        <f aca="false">IF(B12="","",IFERROR(INDEX('Exemple grille'!$D$7:$D$39,MATCH($B12,'Exemple grille'!$B$7:$B$39,0)),""))</f>
        <v>Mineure ou majeure</v>
      </c>
      <c r="G12" s="28" t="str">
        <f aca="false">IF(B12="","",IFERROR(INDEX('Exemple grille'!$P$7:$P$39,MATCH($B12,'Exemple grille'!$B$7:$B$39,0))&amp;"",""))</f>
        <v>NC mineure</v>
      </c>
      <c r="H12" s="25" t="s">
        <v>422</v>
      </c>
      <c r="I12" s="25" t="s">
        <v>84</v>
      </c>
      <c r="J12" s="36" t="n">
        <v>46353</v>
      </c>
      <c r="K12" s="24" t="s">
        <v>410</v>
      </c>
      <c r="L12" s="28" t="str">
        <f aca="false">IF(B12="","",IF(ISNA(MATCH($B12,'Exemple grille'!$B$7:$B$39,0)),"N° d’indicateur inconnu",IF(LEFT(G12,2)&lt;&gt;"NC","À vérifier : pas de NC dans la grille",IF(COUNTIF($B$7:$B$36,B12)&gt;1,"Doublon",IF(OR(H12="",I12="",J12=""),"Action, responsable ou échéance à compléter","Complet")))))</f>
        <v>Complet</v>
      </c>
    </row>
    <row r="13" customFormat="false" ht="49.5" hidden="false" customHeight="true" outlineLevel="0" collapsed="false">
      <c r="A13" s="28" t="n">
        <f aca="false">IF(B13="","",COUNT(B$7:B13))</f>
        <v>7</v>
      </c>
      <c r="B13" s="24" t="n">
        <v>30</v>
      </c>
      <c r="C13" s="35" t="str">
        <f aca="false">IF(B13="","",IFERROR(INDEX('Exemple grille'!$C$7:$C$39,MATCH($B13,'Exemple grille'!$B$7:$B$39,0)),"N° inconnu"))</f>
        <v>Appréciations des bénéficiaires, financeurs (le cas échéant), équipes pédagogiques et entreprises</v>
      </c>
      <c r="D13" s="35" t="str">
        <f aca="false">IF(B13="","",IFERROR(INDEX('Exemple grille'!$M$7:$M$39,MATCH($B13,'Exemple grille'!$B$7:$B$39,0))&amp;"",""))</f>
        <v>Bénéficiaires, formateurs et entreprises sollicités ; aucune sollicitation des financeurs sur l’année ni participation à un webinaire du financeur.</v>
      </c>
      <c r="E13" s="25" t="s">
        <v>423</v>
      </c>
      <c r="F13" s="28" t="str">
        <f aca="false">IF(B13="","",IFERROR(INDEX('Exemple grille'!$D$7:$D$39,MATCH($B13,'Exemple grille'!$B$7:$B$39,0)),""))</f>
        <v>Mineure ou majeure</v>
      </c>
      <c r="G13" s="28" t="str">
        <f aca="false">IF(B13="","",IFERROR(INDEX('Exemple grille'!$P$7:$P$39,MATCH($B13,'Exemple grille'!$B$7:$B$39,0))&amp;"",""))</f>
        <v>NC mineure</v>
      </c>
      <c r="H13" s="25" t="s">
        <v>424</v>
      </c>
      <c r="I13" s="25" t="s">
        <v>413</v>
      </c>
      <c r="J13" s="36" t="n">
        <v>46374</v>
      </c>
      <c r="K13" s="24" t="s">
        <v>410</v>
      </c>
      <c r="L13" s="28" t="str">
        <f aca="false">IF(B13="","",IF(ISNA(MATCH($B13,'Exemple grille'!$B$7:$B$39,0)),"N° d’indicateur inconnu",IF(LEFT(G13,2)&lt;&gt;"NC","À vérifier : pas de NC dans la grille",IF(COUNTIF($B$7:$B$36,B13)&gt;1,"Doublon",IF(OR(H13="",I13="",J13=""),"Action, responsable ou échéance à compléter","Complet")))))</f>
        <v>Complet</v>
      </c>
    </row>
    <row r="14" customFormat="false" ht="21.75" hidden="false" customHeight="true" outlineLevel="0" collapsed="false">
      <c r="A14" s="28" t="str">
        <f aca="false">IF(B14="","",COUNT(B$7:B14))</f>
        <v/>
      </c>
      <c r="B14" s="24"/>
      <c r="C14" s="35" t="str">
        <f aca="false">IF(B14="","",IFERROR(INDEX('Exemple grille'!$C$7:$C$39,MATCH($B14,'Exemple grille'!$B$7:$B$39,0)),"N° inconnu"))</f>
        <v/>
      </c>
      <c r="D14" s="35" t="str">
        <f aca="false">IF(B14="","",IFERROR(INDEX('Exemple grille'!$M$7:$M$39,MATCH($B14,'Exemple grille'!$B$7:$B$39,0))&amp;"",""))</f>
        <v/>
      </c>
      <c r="E14" s="25"/>
      <c r="F14" s="28" t="str">
        <f aca="false">IF(B14="","",IFERROR(INDEX('Exemple grille'!$D$7:$D$39,MATCH($B14,'Exemple grille'!$B$7:$B$39,0)),""))</f>
        <v/>
      </c>
      <c r="G14" s="28" t="str">
        <f aca="false">IF(B14="","",IFERROR(INDEX('Exemple grille'!$P$7:$P$39,MATCH($B14,'Exemple grille'!$B$7:$B$39,0))&amp;"",""))</f>
        <v/>
      </c>
      <c r="H14" s="25"/>
      <c r="I14" s="25"/>
      <c r="J14" s="36"/>
      <c r="K14" s="24"/>
      <c r="L14" s="28" t="str">
        <f aca="false">IF(B14="","",IF(ISNA(MATCH($B14,'Exemple grille'!$B$7:$B$39,0)),"N° d’indicateur inconnu",IF(LEFT(G14,2)&lt;&gt;"NC","À vérifier : pas de NC dans la grille",IF(COUNTIF($B$7:$B$36,B14)&gt;1,"Doublon",IF(OR(H14="",I14="",J14=""),"Action, responsable ou échéance à compléter","Complet")))))</f>
        <v/>
      </c>
    </row>
    <row r="15" customFormat="false" ht="21.75" hidden="false" customHeight="true" outlineLevel="0" collapsed="false">
      <c r="A15" s="28" t="str">
        <f aca="false">IF(B15="","",COUNT(B$7:B15))</f>
        <v/>
      </c>
      <c r="B15" s="24"/>
      <c r="C15" s="35" t="str">
        <f aca="false">IF(B15="","",IFERROR(INDEX('Exemple grille'!$C$7:$C$39,MATCH($B15,'Exemple grille'!$B$7:$B$39,0)),"N° inconnu"))</f>
        <v/>
      </c>
      <c r="D15" s="35" t="str">
        <f aca="false">IF(B15="","",IFERROR(INDEX('Exemple grille'!$M$7:$M$39,MATCH($B15,'Exemple grille'!$B$7:$B$39,0))&amp;"",""))</f>
        <v/>
      </c>
      <c r="E15" s="25"/>
      <c r="F15" s="28" t="str">
        <f aca="false">IF(B15="","",IFERROR(INDEX('Exemple grille'!$D$7:$D$39,MATCH($B15,'Exemple grille'!$B$7:$B$39,0)),""))</f>
        <v/>
      </c>
      <c r="G15" s="28" t="str">
        <f aca="false">IF(B15="","",IFERROR(INDEX('Exemple grille'!$P$7:$P$39,MATCH($B15,'Exemple grille'!$B$7:$B$39,0))&amp;"",""))</f>
        <v/>
      </c>
      <c r="H15" s="25"/>
      <c r="I15" s="25"/>
      <c r="J15" s="36"/>
      <c r="K15" s="24"/>
      <c r="L15" s="28" t="str">
        <f aca="false">IF(B15="","",IF(ISNA(MATCH($B15,'Exemple grille'!$B$7:$B$39,0)),"N° d’indicateur inconnu",IF(LEFT(G15,2)&lt;&gt;"NC","À vérifier : pas de NC dans la grille",IF(COUNTIF($B$7:$B$36,B15)&gt;1,"Doublon",IF(OR(H15="",I15="",J15=""),"Action, responsable ou échéance à compléter","Complet")))))</f>
        <v/>
      </c>
    </row>
    <row r="16" customFormat="false" ht="21.75" hidden="false" customHeight="true" outlineLevel="0" collapsed="false">
      <c r="A16" s="28" t="str">
        <f aca="false">IF(B16="","",COUNT(B$7:B16))</f>
        <v/>
      </c>
      <c r="B16" s="24"/>
      <c r="C16" s="35" t="str">
        <f aca="false">IF(B16="","",IFERROR(INDEX('Exemple grille'!$C$7:$C$39,MATCH($B16,'Exemple grille'!$B$7:$B$39,0)),"N° inconnu"))</f>
        <v/>
      </c>
      <c r="D16" s="35" t="str">
        <f aca="false">IF(B16="","",IFERROR(INDEX('Exemple grille'!$M$7:$M$39,MATCH($B16,'Exemple grille'!$B$7:$B$39,0))&amp;"",""))</f>
        <v/>
      </c>
      <c r="E16" s="25"/>
      <c r="F16" s="28" t="str">
        <f aca="false">IF(B16="","",IFERROR(INDEX('Exemple grille'!$D$7:$D$39,MATCH($B16,'Exemple grille'!$B$7:$B$39,0)),""))</f>
        <v/>
      </c>
      <c r="G16" s="28" t="str">
        <f aca="false">IF(B16="","",IFERROR(INDEX('Exemple grille'!$P$7:$P$39,MATCH($B16,'Exemple grille'!$B$7:$B$39,0))&amp;"",""))</f>
        <v/>
      </c>
      <c r="H16" s="25"/>
      <c r="I16" s="25"/>
      <c r="J16" s="36"/>
      <c r="K16" s="24"/>
      <c r="L16" s="28" t="str">
        <f aca="false">IF(B16="","",IF(ISNA(MATCH($B16,'Exemple grille'!$B$7:$B$39,0)),"N° d’indicateur inconnu",IF(LEFT(G16,2)&lt;&gt;"NC","À vérifier : pas de NC dans la grille",IF(COUNTIF($B$7:$B$36,B16)&gt;1,"Doublon",IF(OR(H16="",I16="",J16=""),"Action, responsable ou échéance à compléter","Complet")))))</f>
        <v/>
      </c>
    </row>
    <row r="17" customFormat="false" ht="21.75" hidden="false" customHeight="true" outlineLevel="0" collapsed="false">
      <c r="A17" s="28" t="str">
        <f aca="false">IF(B17="","",COUNT(B$7:B17))</f>
        <v/>
      </c>
      <c r="B17" s="24"/>
      <c r="C17" s="35" t="str">
        <f aca="false">IF(B17="","",IFERROR(INDEX('Exemple grille'!$C$7:$C$39,MATCH($B17,'Exemple grille'!$B$7:$B$39,0)),"N° inconnu"))</f>
        <v/>
      </c>
      <c r="D17" s="35" t="str">
        <f aca="false">IF(B17="","",IFERROR(INDEX('Exemple grille'!$M$7:$M$39,MATCH($B17,'Exemple grille'!$B$7:$B$39,0))&amp;"",""))</f>
        <v/>
      </c>
      <c r="E17" s="25"/>
      <c r="F17" s="28" t="str">
        <f aca="false">IF(B17="","",IFERROR(INDEX('Exemple grille'!$D$7:$D$39,MATCH($B17,'Exemple grille'!$B$7:$B$39,0)),""))</f>
        <v/>
      </c>
      <c r="G17" s="28" t="str">
        <f aca="false">IF(B17="","",IFERROR(INDEX('Exemple grille'!$P$7:$P$39,MATCH($B17,'Exemple grille'!$B$7:$B$39,0))&amp;"",""))</f>
        <v/>
      </c>
      <c r="H17" s="25"/>
      <c r="I17" s="25"/>
      <c r="J17" s="36"/>
      <c r="K17" s="24"/>
      <c r="L17" s="28" t="str">
        <f aca="false">IF(B17="","",IF(ISNA(MATCH($B17,'Exemple grille'!$B$7:$B$39,0)),"N° d’indicateur inconnu",IF(LEFT(G17,2)&lt;&gt;"NC","À vérifier : pas de NC dans la grille",IF(COUNTIF($B$7:$B$36,B17)&gt;1,"Doublon",IF(OR(H17="",I17="",J17=""),"Action, responsable ou échéance à compléter","Complet")))))</f>
        <v/>
      </c>
    </row>
    <row r="18" customFormat="false" ht="21.75" hidden="false" customHeight="true" outlineLevel="0" collapsed="false">
      <c r="A18" s="28" t="str">
        <f aca="false">IF(B18="","",COUNT(B$7:B18))</f>
        <v/>
      </c>
      <c r="B18" s="24"/>
      <c r="C18" s="35" t="str">
        <f aca="false">IF(B18="","",IFERROR(INDEX('Exemple grille'!$C$7:$C$39,MATCH($B18,'Exemple grille'!$B$7:$B$39,0)),"N° inconnu"))</f>
        <v/>
      </c>
      <c r="D18" s="35" t="str">
        <f aca="false">IF(B18="","",IFERROR(INDEX('Exemple grille'!$M$7:$M$39,MATCH($B18,'Exemple grille'!$B$7:$B$39,0))&amp;"",""))</f>
        <v/>
      </c>
      <c r="E18" s="25"/>
      <c r="F18" s="28" t="str">
        <f aca="false">IF(B18="","",IFERROR(INDEX('Exemple grille'!$D$7:$D$39,MATCH($B18,'Exemple grille'!$B$7:$B$39,0)),""))</f>
        <v/>
      </c>
      <c r="G18" s="28" t="str">
        <f aca="false">IF(B18="","",IFERROR(INDEX('Exemple grille'!$P$7:$P$39,MATCH($B18,'Exemple grille'!$B$7:$B$39,0))&amp;"",""))</f>
        <v/>
      </c>
      <c r="H18" s="25"/>
      <c r="I18" s="25"/>
      <c r="J18" s="36"/>
      <c r="K18" s="24"/>
      <c r="L18" s="28" t="str">
        <f aca="false">IF(B18="","",IF(ISNA(MATCH($B18,'Exemple grille'!$B$7:$B$39,0)),"N° d’indicateur inconnu",IF(LEFT(G18,2)&lt;&gt;"NC","À vérifier : pas de NC dans la grille",IF(COUNTIF($B$7:$B$36,B18)&gt;1,"Doublon",IF(OR(H18="",I18="",J18=""),"Action, responsable ou échéance à compléter","Complet")))))</f>
        <v/>
      </c>
    </row>
    <row r="19" customFormat="false" ht="21.75" hidden="false" customHeight="true" outlineLevel="0" collapsed="false">
      <c r="A19" s="28" t="str">
        <f aca="false">IF(B19="","",COUNT(B$7:B19))</f>
        <v/>
      </c>
      <c r="B19" s="24"/>
      <c r="C19" s="35" t="str">
        <f aca="false">IF(B19="","",IFERROR(INDEX('Exemple grille'!$C$7:$C$39,MATCH($B19,'Exemple grille'!$B$7:$B$39,0)),"N° inconnu"))</f>
        <v/>
      </c>
      <c r="D19" s="35" t="str">
        <f aca="false">IF(B19="","",IFERROR(INDEX('Exemple grille'!$M$7:$M$39,MATCH($B19,'Exemple grille'!$B$7:$B$39,0))&amp;"",""))</f>
        <v/>
      </c>
      <c r="E19" s="25"/>
      <c r="F19" s="28" t="str">
        <f aca="false">IF(B19="","",IFERROR(INDEX('Exemple grille'!$D$7:$D$39,MATCH($B19,'Exemple grille'!$B$7:$B$39,0)),""))</f>
        <v/>
      </c>
      <c r="G19" s="28" t="str">
        <f aca="false">IF(B19="","",IFERROR(INDEX('Exemple grille'!$P$7:$P$39,MATCH($B19,'Exemple grille'!$B$7:$B$39,0))&amp;"",""))</f>
        <v/>
      </c>
      <c r="H19" s="25"/>
      <c r="I19" s="25"/>
      <c r="J19" s="36"/>
      <c r="K19" s="24"/>
      <c r="L19" s="28" t="str">
        <f aca="false">IF(B19="","",IF(ISNA(MATCH($B19,'Exemple grille'!$B$7:$B$39,0)),"N° d’indicateur inconnu",IF(LEFT(G19,2)&lt;&gt;"NC","À vérifier : pas de NC dans la grille",IF(COUNTIF($B$7:$B$36,B19)&gt;1,"Doublon",IF(OR(H19="",I19="",J19=""),"Action, responsable ou échéance à compléter","Complet")))))</f>
        <v/>
      </c>
    </row>
    <row r="20" customFormat="false" ht="21.75" hidden="false" customHeight="true" outlineLevel="0" collapsed="false">
      <c r="A20" s="28" t="str">
        <f aca="false">IF(B20="","",COUNT(B$7:B20))</f>
        <v/>
      </c>
      <c r="B20" s="24"/>
      <c r="C20" s="35" t="str">
        <f aca="false">IF(B20="","",IFERROR(INDEX('Exemple grille'!$C$7:$C$39,MATCH($B20,'Exemple grille'!$B$7:$B$39,0)),"N° inconnu"))</f>
        <v/>
      </c>
      <c r="D20" s="35" t="str">
        <f aca="false">IF(B20="","",IFERROR(INDEX('Exemple grille'!$M$7:$M$39,MATCH($B20,'Exemple grille'!$B$7:$B$39,0))&amp;"",""))</f>
        <v/>
      </c>
      <c r="E20" s="25"/>
      <c r="F20" s="28" t="str">
        <f aca="false">IF(B20="","",IFERROR(INDEX('Exemple grille'!$D$7:$D$39,MATCH($B20,'Exemple grille'!$B$7:$B$39,0)),""))</f>
        <v/>
      </c>
      <c r="G20" s="28" t="str">
        <f aca="false">IF(B20="","",IFERROR(INDEX('Exemple grille'!$P$7:$P$39,MATCH($B20,'Exemple grille'!$B$7:$B$39,0))&amp;"",""))</f>
        <v/>
      </c>
      <c r="H20" s="25"/>
      <c r="I20" s="25"/>
      <c r="J20" s="36"/>
      <c r="K20" s="24"/>
      <c r="L20" s="28" t="str">
        <f aca="false">IF(B20="","",IF(ISNA(MATCH($B20,'Exemple grille'!$B$7:$B$39,0)),"N° d’indicateur inconnu",IF(LEFT(G20,2)&lt;&gt;"NC","À vérifier : pas de NC dans la grille",IF(COUNTIF($B$7:$B$36,B20)&gt;1,"Doublon",IF(OR(H20="",I20="",J20=""),"Action, responsable ou échéance à compléter","Complet")))))</f>
        <v/>
      </c>
    </row>
    <row r="21" customFormat="false" ht="21.75" hidden="false" customHeight="true" outlineLevel="0" collapsed="false">
      <c r="A21" s="28" t="str">
        <f aca="false">IF(B21="","",COUNT(B$7:B21))</f>
        <v/>
      </c>
      <c r="B21" s="24"/>
      <c r="C21" s="35" t="str">
        <f aca="false">IF(B21="","",IFERROR(INDEX('Exemple grille'!$C$7:$C$39,MATCH($B21,'Exemple grille'!$B$7:$B$39,0)),"N° inconnu"))</f>
        <v/>
      </c>
      <c r="D21" s="35" t="str">
        <f aca="false">IF(B21="","",IFERROR(INDEX('Exemple grille'!$M$7:$M$39,MATCH($B21,'Exemple grille'!$B$7:$B$39,0))&amp;"",""))</f>
        <v/>
      </c>
      <c r="E21" s="25"/>
      <c r="F21" s="28" t="str">
        <f aca="false">IF(B21="","",IFERROR(INDEX('Exemple grille'!$D$7:$D$39,MATCH($B21,'Exemple grille'!$B$7:$B$39,0)),""))</f>
        <v/>
      </c>
      <c r="G21" s="28" t="str">
        <f aca="false">IF(B21="","",IFERROR(INDEX('Exemple grille'!$P$7:$P$39,MATCH($B21,'Exemple grille'!$B$7:$B$39,0))&amp;"",""))</f>
        <v/>
      </c>
      <c r="H21" s="25"/>
      <c r="I21" s="25"/>
      <c r="J21" s="36"/>
      <c r="K21" s="24"/>
      <c r="L21" s="28" t="str">
        <f aca="false">IF(B21="","",IF(ISNA(MATCH($B21,'Exemple grille'!$B$7:$B$39,0)),"N° d’indicateur inconnu",IF(LEFT(G21,2)&lt;&gt;"NC","À vérifier : pas de NC dans la grille",IF(COUNTIF($B$7:$B$36,B21)&gt;1,"Doublon",IF(OR(H21="",I21="",J21=""),"Action, responsable ou échéance à compléter","Complet")))))</f>
        <v/>
      </c>
    </row>
    <row r="22" customFormat="false" ht="21.75" hidden="false" customHeight="true" outlineLevel="0" collapsed="false">
      <c r="A22" s="28" t="str">
        <f aca="false">IF(B22="","",COUNT(B$7:B22))</f>
        <v/>
      </c>
      <c r="B22" s="24"/>
      <c r="C22" s="35" t="str">
        <f aca="false">IF(B22="","",IFERROR(INDEX('Exemple grille'!$C$7:$C$39,MATCH($B22,'Exemple grille'!$B$7:$B$39,0)),"N° inconnu"))</f>
        <v/>
      </c>
      <c r="D22" s="35" t="str">
        <f aca="false">IF(B22="","",IFERROR(INDEX('Exemple grille'!$M$7:$M$39,MATCH($B22,'Exemple grille'!$B$7:$B$39,0))&amp;"",""))</f>
        <v/>
      </c>
      <c r="E22" s="25"/>
      <c r="F22" s="28" t="str">
        <f aca="false">IF(B22="","",IFERROR(INDEX('Exemple grille'!$D$7:$D$39,MATCH($B22,'Exemple grille'!$B$7:$B$39,0)),""))</f>
        <v/>
      </c>
      <c r="G22" s="28" t="str">
        <f aca="false">IF(B22="","",IFERROR(INDEX('Exemple grille'!$P$7:$P$39,MATCH($B22,'Exemple grille'!$B$7:$B$39,0))&amp;"",""))</f>
        <v/>
      </c>
      <c r="H22" s="25"/>
      <c r="I22" s="25"/>
      <c r="J22" s="36"/>
      <c r="K22" s="24"/>
      <c r="L22" s="28" t="str">
        <f aca="false">IF(B22="","",IF(ISNA(MATCH($B22,'Exemple grille'!$B$7:$B$39,0)),"N° d’indicateur inconnu",IF(LEFT(G22,2)&lt;&gt;"NC","À vérifier : pas de NC dans la grille",IF(COUNTIF($B$7:$B$36,B22)&gt;1,"Doublon",IF(OR(H22="",I22="",J22=""),"Action, responsable ou échéance à compléter","Complet")))))</f>
        <v/>
      </c>
    </row>
    <row r="23" customFormat="false" ht="21.75" hidden="false" customHeight="true" outlineLevel="0" collapsed="false">
      <c r="A23" s="28" t="str">
        <f aca="false">IF(B23="","",COUNT(B$7:B23))</f>
        <v/>
      </c>
      <c r="B23" s="24"/>
      <c r="C23" s="35" t="str">
        <f aca="false">IF(B23="","",IFERROR(INDEX('Exemple grille'!$C$7:$C$39,MATCH($B23,'Exemple grille'!$B$7:$B$39,0)),"N° inconnu"))</f>
        <v/>
      </c>
      <c r="D23" s="35" t="str">
        <f aca="false">IF(B23="","",IFERROR(INDEX('Exemple grille'!$M$7:$M$39,MATCH($B23,'Exemple grille'!$B$7:$B$39,0))&amp;"",""))</f>
        <v/>
      </c>
      <c r="E23" s="25"/>
      <c r="F23" s="28" t="str">
        <f aca="false">IF(B23="","",IFERROR(INDEX('Exemple grille'!$D$7:$D$39,MATCH($B23,'Exemple grille'!$B$7:$B$39,0)),""))</f>
        <v/>
      </c>
      <c r="G23" s="28" t="str">
        <f aca="false">IF(B23="","",IFERROR(INDEX('Exemple grille'!$P$7:$P$39,MATCH($B23,'Exemple grille'!$B$7:$B$39,0))&amp;"",""))</f>
        <v/>
      </c>
      <c r="H23" s="25"/>
      <c r="I23" s="25"/>
      <c r="J23" s="36"/>
      <c r="K23" s="24"/>
      <c r="L23" s="28" t="str">
        <f aca="false">IF(B23="","",IF(ISNA(MATCH($B23,'Exemple grille'!$B$7:$B$39,0)),"N° d’indicateur inconnu",IF(LEFT(G23,2)&lt;&gt;"NC","À vérifier : pas de NC dans la grille",IF(COUNTIF($B$7:$B$36,B23)&gt;1,"Doublon",IF(OR(H23="",I23="",J23=""),"Action, responsable ou échéance à compléter","Complet")))))</f>
        <v/>
      </c>
    </row>
    <row r="24" customFormat="false" ht="21.75" hidden="false" customHeight="true" outlineLevel="0" collapsed="false">
      <c r="A24" s="28" t="str">
        <f aca="false">IF(B24="","",COUNT(B$7:B24))</f>
        <v/>
      </c>
      <c r="B24" s="24"/>
      <c r="C24" s="35" t="str">
        <f aca="false">IF(B24="","",IFERROR(INDEX('Exemple grille'!$C$7:$C$39,MATCH($B24,'Exemple grille'!$B$7:$B$39,0)),"N° inconnu"))</f>
        <v/>
      </c>
      <c r="D24" s="35" t="str">
        <f aca="false">IF(B24="","",IFERROR(INDEX('Exemple grille'!$M$7:$M$39,MATCH($B24,'Exemple grille'!$B$7:$B$39,0))&amp;"",""))</f>
        <v/>
      </c>
      <c r="E24" s="25"/>
      <c r="F24" s="28" t="str">
        <f aca="false">IF(B24="","",IFERROR(INDEX('Exemple grille'!$D$7:$D$39,MATCH($B24,'Exemple grille'!$B$7:$B$39,0)),""))</f>
        <v/>
      </c>
      <c r="G24" s="28" t="str">
        <f aca="false">IF(B24="","",IFERROR(INDEX('Exemple grille'!$P$7:$P$39,MATCH($B24,'Exemple grille'!$B$7:$B$39,0))&amp;"",""))</f>
        <v/>
      </c>
      <c r="H24" s="25"/>
      <c r="I24" s="25"/>
      <c r="J24" s="36"/>
      <c r="K24" s="24"/>
      <c r="L24" s="28" t="str">
        <f aca="false">IF(B24="","",IF(ISNA(MATCH($B24,'Exemple grille'!$B$7:$B$39,0)),"N° d’indicateur inconnu",IF(LEFT(G24,2)&lt;&gt;"NC","À vérifier : pas de NC dans la grille",IF(COUNTIF($B$7:$B$36,B24)&gt;1,"Doublon",IF(OR(H24="",I24="",J24=""),"Action, responsable ou échéance à compléter","Complet")))))</f>
        <v/>
      </c>
    </row>
    <row r="25" customFormat="false" ht="21.75" hidden="false" customHeight="true" outlineLevel="0" collapsed="false">
      <c r="A25" s="28" t="str">
        <f aca="false">IF(B25="","",COUNT(B$7:B25))</f>
        <v/>
      </c>
      <c r="B25" s="24"/>
      <c r="C25" s="35" t="str">
        <f aca="false">IF(B25="","",IFERROR(INDEX('Exemple grille'!$C$7:$C$39,MATCH($B25,'Exemple grille'!$B$7:$B$39,0)),"N° inconnu"))</f>
        <v/>
      </c>
      <c r="D25" s="35" t="str">
        <f aca="false">IF(B25="","",IFERROR(INDEX('Exemple grille'!$M$7:$M$39,MATCH($B25,'Exemple grille'!$B$7:$B$39,0))&amp;"",""))</f>
        <v/>
      </c>
      <c r="E25" s="25"/>
      <c r="F25" s="28" t="str">
        <f aca="false">IF(B25="","",IFERROR(INDEX('Exemple grille'!$D$7:$D$39,MATCH($B25,'Exemple grille'!$B$7:$B$39,0)),""))</f>
        <v/>
      </c>
      <c r="G25" s="28" t="str">
        <f aca="false">IF(B25="","",IFERROR(INDEX('Exemple grille'!$P$7:$P$39,MATCH($B25,'Exemple grille'!$B$7:$B$39,0))&amp;"",""))</f>
        <v/>
      </c>
      <c r="H25" s="25"/>
      <c r="I25" s="25"/>
      <c r="J25" s="36"/>
      <c r="K25" s="24"/>
      <c r="L25" s="28" t="str">
        <f aca="false">IF(B25="","",IF(ISNA(MATCH($B25,'Exemple grille'!$B$7:$B$39,0)),"N° d’indicateur inconnu",IF(LEFT(G25,2)&lt;&gt;"NC","À vérifier : pas de NC dans la grille",IF(COUNTIF($B$7:$B$36,B25)&gt;1,"Doublon",IF(OR(H25="",I25="",J25=""),"Action, responsable ou échéance à compléter","Complet")))))</f>
        <v/>
      </c>
    </row>
    <row r="26" customFormat="false" ht="21.75" hidden="false" customHeight="true" outlineLevel="0" collapsed="false">
      <c r="A26" s="28" t="str">
        <f aca="false">IF(B26="","",COUNT(B$7:B26))</f>
        <v/>
      </c>
      <c r="B26" s="24"/>
      <c r="C26" s="35" t="str">
        <f aca="false">IF(B26="","",IFERROR(INDEX('Exemple grille'!$C$7:$C$39,MATCH($B26,'Exemple grille'!$B$7:$B$39,0)),"N° inconnu"))</f>
        <v/>
      </c>
      <c r="D26" s="35" t="str">
        <f aca="false">IF(B26="","",IFERROR(INDEX('Exemple grille'!$M$7:$M$39,MATCH($B26,'Exemple grille'!$B$7:$B$39,0))&amp;"",""))</f>
        <v/>
      </c>
      <c r="E26" s="25"/>
      <c r="F26" s="28" t="str">
        <f aca="false">IF(B26="","",IFERROR(INDEX('Exemple grille'!$D$7:$D$39,MATCH($B26,'Exemple grille'!$B$7:$B$39,0)),""))</f>
        <v/>
      </c>
      <c r="G26" s="28" t="str">
        <f aca="false">IF(B26="","",IFERROR(INDEX('Exemple grille'!$P$7:$P$39,MATCH($B26,'Exemple grille'!$B$7:$B$39,0))&amp;"",""))</f>
        <v/>
      </c>
      <c r="H26" s="25"/>
      <c r="I26" s="25"/>
      <c r="J26" s="36"/>
      <c r="K26" s="24"/>
      <c r="L26" s="28" t="str">
        <f aca="false">IF(B26="","",IF(ISNA(MATCH($B26,'Exemple grille'!$B$7:$B$39,0)),"N° d’indicateur inconnu",IF(LEFT(G26,2)&lt;&gt;"NC","À vérifier : pas de NC dans la grille",IF(COUNTIF($B$7:$B$36,B26)&gt;1,"Doublon",IF(OR(H26="",I26="",J26=""),"Action, responsable ou échéance à compléter","Complet")))))</f>
        <v/>
      </c>
    </row>
    <row r="27" customFormat="false" ht="21.75" hidden="false" customHeight="true" outlineLevel="0" collapsed="false">
      <c r="A27" s="28" t="str">
        <f aca="false">IF(B27="","",COUNT(B$7:B27))</f>
        <v/>
      </c>
      <c r="B27" s="24"/>
      <c r="C27" s="35" t="str">
        <f aca="false">IF(B27="","",IFERROR(INDEX('Exemple grille'!$C$7:$C$39,MATCH($B27,'Exemple grille'!$B$7:$B$39,0)),"N° inconnu"))</f>
        <v/>
      </c>
      <c r="D27" s="35" t="str">
        <f aca="false">IF(B27="","",IFERROR(INDEX('Exemple grille'!$M$7:$M$39,MATCH($B27,'Exemple grille'!$B$7:$B$39,0))&amp;"",""))</f>
        <v/>
      </c>
      <c r="E27" s="25"/>
      <c r="F27" s="28" t="str">
        <f aca="false">IF(B27="","",IFERROR(INDEX('Exemple grille'!$D$7:$D$39,MATCH($B27,'Exemple grille'!$B$7:$B$39,0)),""))</f>
        <v/>
      </c>
      <c r="G27" s="28" t="str">
        <f aca="false">IF(B27="","",IFERROR(INDEX('Exemple grille'!$P$7:$P$39,MATCH($B27,'Exemple grille'!$B$7:$B$39,0))&amp;"",""))</f>
        <v/>
      </c>
      <c r="H27" s="25"/>
      <c r="I27" s="25"/>
      <c r="J27" s="36"/>
      <c r="K27" s="24"/>
      <c r="L27" s="28" t="str">
        <f aca="false">IF(B27="","",IF(ISNA(MATCH($B27,'Exemple grille'!$B$7:$B$39,0)),"N° d’indicateur inconnu",IF(LEFT(G27,2)&lt;&gt;"NC","À vérifier : pas de NC dans la grille",IF(COUNTIF($B$7:$B$36,B27)&gt;1,"Doublon",IF(OR(H27="",I27="",J27=""),"Action, responsable ou échéance à compléter","Complet")))))</f>
        <v/>
      </c>
    </row>
    <row r="28" customFormat="false" ht="21.75" hidden="false" customHeight="true" outlineLevel="0" collapsed="false">
      <c r="A28" s="28" t="str">
        <f aca="false">IF(B28="","",COUNT(B$7:B28))</f>
        <v/>
      </c>
      <c r="B28" s="24"/>
      <c r="C28" s="35" t="str">
        <f aca="false">IF(B28="","",IFERROR(INDEX('Exemple grille'!$C$7:$C$39,MATCH($B28,'Exemple grille'!$B$7:$B$39,0)),"N° inconnu"))</f>
        <v/>
      </c>
      <c r="D28" s="35" t="str">
        <f aca="false">IF(B28="","",IFERROR(INDEX('Exemple grille'!$M$7:$M$39,MATCH($B28,'Exemple grille'!$B$7:$B$39,0))&amp;"",""))</f>
        <v/>
      </c>
      <c r="E28" s="25"/>
      <c r="F28" s="28" t="str">
        <f aca="false">IF(B28="","",IFERROR(INDEX('Exemple grille'!$D$7:$D$39,MATCH($B28,'Exemple grille'!$B$7:$B$39,0)),""))</f>
        <v/>
      </c>
      <c r="G28" s="28" t="str">
        <f aca="false">IF(B28="","",IFERROR(INDEX('Exemple grille'!$P$7:$P$39,MATCH($B28,'Exemple grille'!$B$7:$B$39,0))&amp;"",""))</f>
        <v/>
      </c>
      <c r="H28" s="25"/>
      <c r="I28" s="25"/>
      <c r="J28" s="36"/>
      <c r="K28" s="24"/>
      <c r="L28" s="28" t="str">
        <f aca="false">IF(B28="","",IF(ISNA(MATCH($B28,'Exemple grille'!$B$7:$B$39,0)),"N° d’indicateur inconnu",IF(LEFT(G28,2)&lt;&gt;"NC","À vérifier : pas de NC dans la grille",IF(COUNTIF($B$7:$B$36,B28)&gt;1,"Doublon",IF(OR(H28="",I28="",J28=""),"Action, responsable ou échéance à compléter","Complet")))))</f>
        <v/>
      </c>
    </row>
    <row r="29" customFormat="false" ht="21.75" hidden="false" customHeight="true" outlineLevel="0" collapsed="false">
      <c r="A29" s="28" t="str">
        <f aca="false">IF(B29="","",COUNT(B$7:B29))</f>
        <v/>
      </c>
      <c r="B29" s="24"/>
      <c r="C29" s="35" t="str">
        <f aca="false">IF(B29="","",IFERROR(INDEX('Exemple grille'!$C$7:$C$39,MATCH($B29,'Exemple grille'!$B$7:$B$39,0)),"N° inconnu"))</f>
        <v/>
      </c>
      <c r="D29" s="35" t="str">
        <f aca="false">IF(B29="","",IFERROR(INDEX('Exemple grille'!$M$7:$M$39,MATCH($B29,'Exemple grille'!$B$7:$B$39,0))&amp;"",""))</f>
        <v/>
      </c>
      <c r="E29" s="25"/>
      <c r="F29" s="28" t="str">
        <f aca="false">IF(B29="","",IFERROR(INDEX('Exemple grille'!$D$7:$D$39,MATCH($B29,'Exemple grille'!$B$7:$B$39,0)),""))</f>
        <v/>
      </c>
      <c r="G29" s="28" t="str">
        <f aca="false">IF(B29="","",IFERROR(INDEX('Exemple grille'!$P$7:$P$39,MATCH($B29,'Exemple grille'!$B$7:$B$39,0))&amp;"",""))</f>
        <v/>
      </c>
      <c r="H29" s="25"/>
      <c r="I29" s="25"/>
      <c r="J29" s="36"/>
      <c r="K29" s="24"/>
      <c r="L29" s="28" t="str">
        <f aca="false">IF(B29="","",IF(ISNA(MATCH($B29,'Exemple grille'!$B$7:$B$39,0)),"N° d’indicateur inconnu",IF(LEFT(G29,2)&lt;&gt;"NC","À vérifier : pas de NC dans la grille",IF(COUNTIF($B$7:$B$36,B29)&gt;1,"Doublon",IF(OR(H29="",I29="",J29=""),"Action, responsable ou échéance à compléter","Complet")))))</f>
        <v/>
      </c>
    </row>
    <row r="30" customFormat="false" ht="21.75" hidden="false" customHeight="true" outlineLevel="0" collapsed="false">
      <c r="A30" s="28" t="str">
        <f aca="false">IF(B30="","",COUNT(B$7:B30))</f>
        <v/>
      </c>
      <c r="B30" s="24"/>
      <c r="C30" s="35" t="str">
        <f aca="false">IF(B30="","",IFERROR(INDEX('Exemple grille'!$C$7:$C$39,MATCH($B30,'Exemple grille'!$B$7:$B$39,0)),"N° inconnu"))</f>
        <v/>
      </c>
      <c r="D30" s="35" t="str">
        <f aca="false">IF(B30="","",IFERROR(INDEX('Exemple grille'!$M$7:$M$39,MATCH($B30,'Exemple grille'!$B$7:$B$39,0))&amp;"",""))</f>
        <v/>
      </c>
      <c r="E30" s="25"/>
      <c r="F30" s="28" t="str">
        <f aca="false">IF(B30="","",IFERROR(INDEX('Exemple grille'!$D$7:$D$39,MATCH($B30,'Exemple grille'!$B$7:$B$39,0)),""))</f>
        <v/>
      </c>
      <c r="G30" s="28" t="str">
        <f aca="false">IF(B30="","",IFERROR(INDEX('Exemple grille'!$P$7:$P$39,MATCH($B30,'Exemple grille'!$B$7:$B$39,0))&amp;"",""))</f>
        <v/>
      </c>
      <c r="H30" s="25"/>
      <c r="I30" s="25"/>
      <c r="J30" s="36"/>
      <c r="K30" s="24"/>
      <c r="L30" s="28" t="str">
        <f aca="false">IF(B30="","",IF(ISNA(MATCH($B30,'Exemple grille'!$B$7:$B$39,0)),"N° d’indicateur inconnu",IF(LEFT(G30,2)&lt;&gt;"NC","À vérifier : pas de NC dans la grille",IF(COUNTIF($B$7:$B$36,B30)&gt;1,"Doublon",IF(OR(H30="",I30="",J30=""),"Action, responsable ou échéance à compléter","Complet")))))</f>
        <v/>
      </c>
    </row>
    <row r="31" customFormat="false" ht="21.75" hidden="false" customHeight="true" outlineLevel="0" collapsed="false">
      <c r="A31" s="28" t="str">
        <f aca="false">IF(B31="","",COUNT(B$7:B31))</f>
        <v/>
      </c>
      <c r="B31" s="24"/>
      <c r="C31" s="35" t="str">
        <f aca="false">IF(B31="","",IFERROR(INDEX('Exemple grille'!$C$7:$C$39,MATCH($B31,'Exemple grille'!$B$7:$B$39,0)),"N° inconnu"))</f>
        <v/>
      </c>
      <c r="D31" s="35" t="str">
        <f aca="false">IF(B31="","",IFERROR(INDEX('Exemple grille'!$M$7:$M$39,MATCH($B31,'Exemple grille'!$B$7:$B$39,0))&amp;"",""))</f>
        <v/>
      </c>
      <c r="E31" s="25"/>
      <c r="F31" s="28" t="str">
        <f aca="false">IF(B31="","",IFERROR(INDEX('Exemple grille'!$D$7:$D$39,MATCH($B31,'Exemple grille'!$B$7:$B$39,0)),""))</f>
        <v/>
      </c>
      <c r="G31" s="28" t="str">
        <f aca="false">IF(B31="","",IFERROR(INDEX('Exemple grille'!$P$7:$P$39,MATCH($B31,'Exemple grille'!$B$7:$B$39,0))&amp;"",""))</f>
        <v/>
      </c>
      <c r="H31" s="25"/>
      <c r="I31" s="25"/>
      <c r="J31" s="36"/>
      <c r="K31" s="24"/>
      <c r="L31" s="28" t="str">
        <f aca="false">IF(B31="","",IF(ISNA(MATCH($B31,'Exemple grille'!$B$7:$B$39,0)),"N° d’indicateur inconnu",IF(LEFT(G31,2)&lt;&gt;"NC","À vérifier : pas de NC dans la grille",IF(COUNTIF($B$7:$B$36,B31)&gt;1,"Doublon",IF(OR(H31="",I31="",J31=""),"Action, responsable ou échéance à compléter","Complet")))))</f>
        <v/>
      </c>
    </row>
    <row r="32" customFormat="false" ht="21.75" hidden="false" customHeight="true" outlineLevel="0" collapsed="false">
      <c r="A32" s="28" t="str">
        <f aca="false">IF(B32="","",COUNT(B$7:B32))</f>
        <v/>
      </c>
      <c r="B32" s="24"/>
      <c r="C32" s="35" t="str">
        <f aca="false">IF(B32="","",IFERROR(INDEX('Exemple grille'!$C$7:$C$39,MATCH($B32,'Exemple grille'!$B$7:$B$39,0)),"N° inconnu"))</f>
        <v/>
      </c>
      <c r="D32" s="35" t="str">
        <f aca="false">IF(B32="","",IFERROR(INDEX('Exemple grille'!$M$7:$M$39,MATCH($B32,'Exemple grille'!$B$7:$B$39,0))&amp;"",""))</f>
        <v/>
      </c>
      <c r="E32" s="25"/>
      <c r="F32" s="28" t="str">
        <f aca="false">IF(B32="","",IFERROR(INDEX('Exemple grille'!$D$7:$D$39,MATCH($B32,'Exemple grille'!$B$7:$B$39,0)),""))</f>
        <v/>
      </c>
      <c r="G32" s="28" t="str">
        <f aca="false">IF(B32="","",IFERROR(INDEX('Exemple grille'!$P$7:$P$39,MATCH($B32,'Exemple grille'!$B$7:$B$39,0))&amp;"",""))</f>
        <v/>
      </c>
      <c r="H32" s="25"/>
      <c r="I32" s="25"/>
      <c r="J32" s="36"/>
      <c r="K32" s="24"/>
      <c r="L32" s="28" t="str">
        <f aca="false">IF(B32="","",IF(ISNA(MATCH($B32,'Exemple grille'!$B$7:$B$39,0)),"N° d’indicateur inconnu",IF(LEFT(G32,2)&lt;&gt;"NC","À vérifier : pas de NC dans la grille",IF(COUNTIF($B$7:$B$36,B32)&gt;1,"Doublon",IF(OR(H32="",I32="",J32=""),"Action, responsable ou échéance à compléter","Complet")))))</f>
        <v/>
      </c>
    </row>
    <row r="33" customFormat="false" ht="21.75" hidden="false" customHeight="true" outlineLevel="0" collapsed="false">
      <c r="A33" s="28" t="str">
        <f aca="false">IF(B33="","",COUNT(B$7:B33))</f>
        <v/>
      </c>
      <c r="B33" s="24"/>
      <c r="C33" s="35" t="str">
        <f aca="false">IF(B33="","",IFERROR(INDEX('Exemple grille'!$C$7:$C$39,MATCH($B33,'Exemple grille'!$B$7:$B$39,0)),"N° inconnu"))</f>
        <v/>
      </c>
      <c r="D33" s="35" t="str">
        <f aca="false">IF(B33="","",IFERROR(INDEX('Exemple grille'!$M$7:$M$39,MATCH($B33,'Exemple grille'!$B$7:$B$39,0))&amp;"",""))</f>
        <v/>
      </c>
      <c r="E33" s="25"/>
      <c r="F33" s="28" t="str">
        <f aca="false">IF(B33="","",IFERROR(INDEX('Exemple grille'!$D$7:$D$39,MATCH($B33,'Exemple grille'!$B$7:$B$39,0)),""))</f>
        <v/>
      </c>
      <c r="G33" s="28" t="str">
        <f aca="false">IF(B33="","",IFERROR(INDEX('Exemple grille'!$P$7:$P$39,MATCH($B33,'Exemple grille'!$B$7:$B$39,0))&amp;"",""))</f>
        <v/>
      </c>
      <c r="H33" s="25"/>
      <c r="I33" s="25"/>
      <c r="J33" s="36"/>
      <c r="K33" s="24"/>
      <c r="L33" s="28" t="str">
        <f aca="false">IF(B33="","",IF(ISNA(MATCH($B33,'Exemple grille'!$B$7:$B$39,0)),"N° d’indicateur inconnu",IF(LEFT(G33,2)&lt;&gt;"NC","À vérifier : pas de NC dans la grille",IF(COUNTIF($B$7:$B$36,B33)&gt;1,"Doublon",IF(OR(H33="",I33="",J33=""),"Action, responsable ou échéance à compléter","Complet")))))</f>
        <v/>
      </c>
    </row>
    <row r="34" customFormat="false" ht="21.75" hidden="false" customHeight="true" outlineLevel="0" collapsed="false">
      <c r="A34" s="28" t="str">
        <f aca="false">IF(B34="","",COUNT(B$7:B34))</f>
        <v/>
      </c>
      <c r="B34" s="24"/>
      <c r="C34" s="35" t="str">
        <f aca="false">IF(B34="","",IFERROR(INDEX('Exemple grille'!$C$7:$C$39,MATCH($B34,'Exemple grille'!$B$7:$B$39,0)),"N° inconnu"))</f>
        <v/>
      </c>
      <c r="D34" s="35" t="str">
        <f aca="false">IF(B34="","",IFERROR(INDEX('Exemple grille'!$M$7:$M$39,MATCH($B34,'Exemple grille'!$B$7:$B$39,0))&amp;"",""))</f>
        <v/>
      </c>
      <c r="E34" s="25"/>
      <c r="F34" s="28" t="str">
        <f aca="false">IF(B34="","",IFERROR(INDEX('Exemple grille'!$D$7:$D$39,MATCH($B34,'Exemple grille'!$B$7:$B$39,0)),""))</f>
        <v/>
      </c>
      <c r="G34" s="28" t="str">
        <f aca="false">IF(B34="","",IFERROR(INDEX('Exemple grille'!$P$7:$P$39,MATCH($B34,'Exemple grille'!$B$7:$B$39,0))&amp;"",""))</f>
        <v/>
      </c>
      <c r="H34" s="25"/>
      <c r="I34" s="25"/>
      <c r="J34" s="36"/>
      <c r="K34" s="24"/>
      <c r="L34" s="28" t="str">
        <f aca="false">IF(B34="","",IF(ISNA(MATCH($B34,'Exemple grille'!$B$7:$B$39,0)),"N° d’indicateur inconnu",IF(LEFT(G34,2)&lt;&gt;"NC","À vérifier : pas de NC dans la grille",IF(COUNTIF($B$7:$B$36,B34)&gt;1,"Doublon",IF(OR(H34="",I34="",J34=""),"Action, responsable ou échéance à compléter","Complet")))))</f>
        <v/>
      </c>
    </row>
    <row r="35" customFormat="false" ht="21.75" hidden="false" customHeight="true" outlineLevel="0" collapsed="false">
      <c r="A35" s="28" t="str">
        <f aca="false">IF(B35="","",COUNT(B$7:B35))</f>
        <v/>
      </c>
      <c r="B35" s="24"/>
      <c r="C35" s="35" t="str">
        <f aca="false">IF(B35="","",IFERROR(INDEX('Exemple grille'!$C$7:$C$39,MATCH($B35,'Exemple grille'!$B$7:$B$39,0)),"N° inconnu"))</f>
        <v/>
      </c>
      <c r="D35" s="35" t="str">
        <f aca="false">IF(B35="","",IFERROR(INDEX('Exemple grille'!$M$7:$M$39,MATCH($B35,'Exemple grille'!$B$7:$B$39,0))&amp;"",""))</f>
        <v/>
      </c>
      <c r="E35" s="25"/>
      <c r="F35" s="28" t="str">
        <f aca="false">IF(B35="","",IFERROR(INDEX('Exemple grille'!$D$7:$D$39,MATCH($B35,'Exemple grille'!$B$7:$B$39,0)),""))</f>
        <v/>
      </c>
      <c r="G35" s="28" t="str">
        <f aca="false">IF(B35="","",IFERROR(INDEX('Exemple grille'!$P$7:$P$39,MATCH($B35,'Exemple grille'!$B$7:$B$39,0))&amp;"",""))</f>
        <v/>
      </c>
      <c r="H35" s="25"/>
      <c r="I35" s="25"/>
      <c r="J35" s="36"/>
      <c r="K35" s="24"/>
      <c r="L35" s="28" t="str">
        <f aca="false">IF(B35="","",IF(ISNA(MATCH($B35,'Exemple grille'!$B$7:$B$39,0)),"N° d’indicateur inconnu",IF(LEFT(G35,2)&lt;&gt;"NC","À vérifier : pas de NC dans la grille",IF(COUNTIF($B$7:$B$36,B35)&gt;1,"Doublon",IF(OR(H35="",I35="",J35=""),"Action, responsable ou échéance à compléter","Complet")))))</f>
        <v/>
      </c>
    </row>
    <row r="36" customFormat="false" ht="21.75" hidden="false" customHeight="true" outlineLevel="0" collapsed="false">
      <c r="A36" s="28" t="str">
        <f aca="false">IF(B36="","",COUNT(B$7:B36))</f>
        <v/>
      </c>
      <c r="B36" s="24"/>
      <c r="C36" s="35" t="str">
        <f aca="false">IF(B36="","",IFERROR(INDEX('Exemple grille'!$C$7:$C$39,MATCH($B36,'Exemple grille'!$B$7:$B$39,0)),"N° inconnu"))</f>
        <v/>
      </c>
      <c r="D36" s="35" t="str">
        <f aca="false">IF(B36="","",IFERROR(INDEX('Exemple grille'!$M$7:$M$39,MATCH($B36,'Exemple grille'!$B$7:$B$39,0))&amp;"",""))</f>
        <v/>
      </c>
      <c r="E36" s="25"/>
      <c r="F36" s="28" t="str">
        <f aca="false">IF(B36="","",IFERROR(INDEX('Exemple grille'!$D$7:$D$39,MATCH($B36,'Exemple grille'!$B$7:$B$39,0)),""))</f>
        <v/>
      </c>
      <c r="G36" s="28" t="str">
        <f aca="false">IF(B36="","",IFERROR(INDEX('Exemple grille'!$P$7:$P$39,MATCH($B36,'Exemple grille'!$B$7:$B$39,0))&amp;"",""))</f>
        <v/>
      </c>
      <c r="H36" s="25"/>
      <c r="I36" s="25"/>
      <c r="J36" s="36"/>
      <c r="K36" s="24"/>
      <c r="L36" s="28" t="str">
        <f aca="false">IF(B36="","",IF(ISNA(MATCH($B36,'Exemple grille'!$B$7:$B$39,0)),"N° d’indicateur inconnu",IF(LEFT(G36,2)&lt;&gt;"NC","À vérifier : pas de NC dans la grille",IF(COUNTIF($B$7:$B$36,B36)&gt;1,"Doublon",IF(OR(H36="",I36="",J36=""),"Action, responsable ou échéance à compléter","Complet")))))</f>
        <v/>
      </c>
    </row>
  </sheetData>
  <mergeCells count="3">
    <mergeCell ref="A4:H4"/>
    <mergeCell ref="A5:G5"/>
    <mergeCell ref="H5:L5"/>
  </mergeCells>
  <conditionalFormatting sqref="G7:G36">
    <cfRule type="expression" priority="2" aboveAverage="0" equalAverage="0" bottom="0" percent="0" rank="0" text="" dxfId="2">
      <formula>$G7="NC majeure"</formula>
    </cfRule>
    <cfRule type="expression" priority="3" aboveAverage="0" equalAverage="0" bottom="0" percent="0" rank="0" text="" dxfId="5">
      <formula>$G7="NC mineure"</formula>
    </cfRule>
  </conditionalFormatting>
  <conditionalFormatting sqref="L7:L36">
    <cfRule type="expression" priority="4" aboveAverage="0" equalAverage="0" bottom="0" percent="0" rank="0" text="" dxfId="0">
      <formula>$L7="Complet"</formula>
    </cfRule>
    <cfRule type="expression" priority="5" aboveAverage="0" equalAverage="0" bottom="0" percent="0" rank="0" text="" dxfId="2">
      <formula>AND($L7&lt;&gt;"",$L7&lt;&gt;"Complet")</formula>
    </cfRule>
  </conditionalFormatting>
  <conditionalFormatting sqref="K7:K36">
    <cfRule type="expression" priority="6" aboveAverage="0" equalAverage="0" bottom="0" percent="0" rank="0" text="" dxfId="0">
      <formula>$K7="Fait"</formula>
    </cfRule>
  </conditionalFormatting>
  <dataValidations count="2">
    <dataValidation allowBlank="true" error="Saisissez un numéro de 1 à 33." errorStyle="stop" errorTitle="Numéro d’indicateur" operator="between" showDropDown="false" showErrorMessage="true" showInputMessage="false" sqref="B7:B36" type="whole">
      <formula1>1</formula1>
      <formula2>33</formula2>
    </dataValidation>
    <dataValidation allowBlank="true" errorStyle="stop" operator="between" showDropDown="false" showErrorMessage="false" showInputMessage="false" sqref="K7:K36"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J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6"/>
    <col collapsed="false" customWidth="true" hidden="false" outlineLevel="0" max="5" min="3" style="0" width="12"/>
    <col collapsed="false" customWidth="true" hidden="false" outlineLevel="0" max="6" min="6" style="0" width="13"/>
    <col collapsed="false" customWidth="true" hidden="false" outlineLevel="0" max="7" min="7" style="0" width="12"/>
    <col collapsed="false" customWidth="true" hidden="false" outlineLevel="0" max="9" min="8" style="0" width="13"/>
    <col collapsed="false" customWidth="true" hidden="false" outlineLevel="0" max="10" min="10" style="0" width="14"/>
  </cols>
  <sheetData>
    <row r="1" customFormat="false" ht="21.75" hidden="false" customHeight="true" outlineLevel="0" collapsed="false">
      <c r="A1" s="1" t="s">
        <v>312</v>
      </c>
      <c r="B1" s="2"/>
      <c r="C1" s="2"/>
      <c r="D1" s="2"/>
      <c r="E1" s="2"/>
      <c r="F1" s="2"/>
      <c r="G1" s="2"/>
      <c r="H1" s="2"/>
      <c r="I1" s="2"/>
      <c r="J1" s="2"/>
    </row>
    <row r="2" customFormat="false" ht="25.5" hidden="false" customHeight="true" outlineLevel="0" collapsed="false">
      <c r="A2" s="3" t="s">
        <v>425</v>
      </c>
    </row>
    <row r="3" customFormat="false" ht="15" hidden="false" customHeight="false" outlineLevel="0" collapsed="false">
      <c r="A3" s="37" t="str">
        <f aca="false">"Organisme : "&amp;IF('Exemple planning'!$E$5="","(à renseigner)",'Exemple planning'!$E$5)</f>
        <v>Organisme : Les Ateliers du Clos Fleuri (organisme fictif)</v>
      </c>
      <c r="B3" s="37"/>
      <c r="C3" s="37"/>
      <c r="D3" s="37"/>
      <c r="E3" s="37"/>
      <c r="F3" s="37"/>
      <c r="G3" s="37"/>
      <c r="H3" s="38" t="s">
        <v>314</v>
      </c>
      <c r="I3" s="38"/>
      <c r="J3" s="39" t="n">
        <f aca="false">IF('Exemple planning'!$E$6="","",'Exemple planning'!$E$6)</f>
        <v>46338</v>
      </c>
    </row>
    <row r="4" customFormat="false" ht="15" hidden="false" customHeight="false" outlineLevel="0" collapsed="false">
      <c r="A4" s="37" t="str">
        <f aca="false">"Auditeur : "&amp;IF('Exemple planning'!$E$7="","(à renseigner)",'Exemple planning'!$E$7)</f>
        <v>Auditeur : Consultant qualité indépendant (fictif)</v>
      </c>
      <c r="B4" s="37"/>
      <c r="C4" s="37"/>
      <c r="D4" s="37"/>
      <c r="E4" s="37"/>
      <c r="F4" s="37"/>
      <c r="G4" s="37"/>
      <c r="H4" s="37"/>
      <c r="I4" s="37"/>
      <c r="J4" s="37"/>
    </row>
    <row r="5" customFormat="false" ht="19.5" hidden="false" customHeight="true" outlineLevel="0" collapsed="false">
      <c r="A5" s="11" t="s">
        <v>315</v>
      </c>
      <c r="B5" s="11"/>
      <c r="C5" s="11"/>
      <c r="D5" s="11"/>
      <c r="E5" s="11"/>
      <c r="F5" s="11"/>
      <c r="G5" s="11"/>
      <c r="H5" s="11"/>
      <c r="I5" s="11"/>
      <c r="J5" s="11"/>
    </row>
    <row r="6" customFormat="false" ht="18.75" hidden="false" customHeight="true" outlineLevel="0" collapsed="false">
      <c r="A6" s="40"/>
      <c r="B6" s="13" t="s">
        <v>316</v>
      </c>
      <c r="C6" s="41" t="n">
        <f aca="false">COUNTA('Exemple grille'!$B$7:$B$39)</f>
        <v>33</v>
      </c>
      <c r="D6" s="42" t="s">
        <v>317</v>
      </c>
      <c r="E6" s="42"/>
      <c r="F6" s="42"/>
      <c r="G6" s="42"/>
      <c r="H6" s="42"/>
      <c r="I6" s="42"/>
      <c r="J6" s="42"/>
    </row>
    <row r="7" customFormat="false" ht="18.75" hidden="false" customHeight="true" outlineLevel="0" collapsed="false">
      <c r="A7" s="40"/>
      <c r="B7" s="13" t="s">
        <v>318</v>
      </c>
      <c r="C7" s="41" t="n">
        <f aca="false">COUNTIF('Exemple grille'!$L$7:$L$39,"Oui")</f>
        <v>26</v>
      </c>
      <c r="D7" s="42" t="s">
        <v>319</v>
      </c>
      <c r="E7" s="42"/>
      <c r="F7" s="42"/>
      <c r="G7" s="42"/>
      <c r="H7" s="42"/>
      <c r="I7" s="42"/>
      <c r="J7" s="42"/>
    </row>
    <row r="8" customFormat="false" ht="18.75" hidden="false" customHeight="true" outlineLevel="0" collapsed="false">
      <c r="A8" s="40"/>
      <c r="B8" s="13" t="s">
        <v>320</v>
      </c>
      <c r="C8" s="41" t="n">
        <f aca="false">COUNTIF('Exemple grille'!$P$7:$P$39,"Conforme")</f>
        <v>3</v>
      </c>
    </row>
    <row r="9" customFormat="false" ht="18.75" hidden="false" customHeight="true" outlineLevel="0" collapsed="false">
      <c r="A9" s="40"/>
      <c r="B9" s="13" t="s">
        <v>321</v>
      </c>
      <c r="C9" s="41" t="n">
        <f aca="false">COUNTIF('Exemple grille'!$P$7:$P$39,"NC mineure")</f>
        <v>5</v>
      </c>
      <c r="D9" s="42" t="s">
        <v>322</v>
      </c>
      <c r="E9" s="42"/>
      <c r="F9" s="42"/>
      <c r="G9" s="42"/>
      <c r="H9" s="42"/>
      <c r="I9" s="42"/>
      <c r="J9" s="42"/>
    </row>
    <row r="10" customFormat="false" ht="18.75" hidden="false" customHeight="true" outlineLevel="0" collapsed="false">
      <c r="A10" s="40"/>
      <c r="B10" s="13" t="s">
        <v>323</v>
      </c>
      <c r="C10" s="41" t="n">
        <f aca="false">COUNTIF('Exemple grille'!$P$7:$P$39,"NC majeure")</f>
        <v>2</v>
      </c>
      <c r="D10" s="42" t="s">
        <v>324</v>
      </c>
      <c r="E10" s="42"/>
      <c r="F10" s="42"/>
      <c r="G10" s="42"/>
      <c r="H10" s="42"/>
      <c r="I10" s="42"/>
      <c r="J10" s="42"/>
    </row>
    <row r="11" customFormat="false" ht="18.75" hidden="false" customHeight="true" outlineLevel="0" collapsed="false">
      <c r="A11" s="40"/>
      <c r="B11" s="13" t="s">
        <v>325</v>
      </c>
      <c r="C11" s="41" t="n">
        <f aca="false">COUNTIFS('Exemple grille'!$L$7:$L$39,"Oui",'Exemple grille'!$P$7:$P$39,"Sans objet")</f>
        <v>0</v>
      </c>
    </row>
    <row r="12" customFormat="false" ht="18.75" hidden="false" customHeight="true" outlineLevel="0" collapsed="false">
      <c r="A12" s="40"/>
      <c r="B12" s="13" t="s">
        <v>326</v>
      </c>
      <c r="C12" s="41" t="n">
        <f aca="false">C8+C9+C10</f>
        <v>10</v>
      </c>
    </row>
    <row r="13" customFormat="false" ht="18.75" hidden="false" customHeight="true" outlineLevel="0" collapsed="false">
      <c r="A13" s="40"/>
      <c r="B13" s="13" t="s">
        <v>327</v>
      </c>
      <c r="C13" s="41" t="n">
        <f aca="false">C7-C12-C11</f>
        <v>16</v>
      </c>
      <c r="D13" s="42" t="s">
        <v>328</v>
      </c>
      <c r="E13" s="42"/>
      <c r="F13" s="42"/>
      <c r="G13" s="42"/>
      <c r="H13" s="42"/>
      <c r="I13" s="42"/>
      <c r="J13" s="42"/>
    </row>
    <row r="14" customFormat="false" ht="18.75" hidden="false" customHeight="true" outlineLevel="0" collapsed="false">
      <c r="A14" s="40"/>
      <c r="B14" s="13" t="s">
        <v>329</v>
      </c>
      <c r="C14" s="43" t="n">
        <f aca="false">IF(C12=0,"",C8/C12)</f>
        <v>0.3</v>
      </c>
    </row>
    <row r="15" customFormat="false" ht="18.75" hidden="false" customHeight="true" outlineLevel="0" collapsed="false">
      <c r="A15" s="40"/>
      <c r="B15" s="13" t="s">
        <v>330</v>
      </c>
      <c r="C15" s="41" t="n">
        <f aca="false">COUNT('Exemple rapport'!$B$7:$B$36)</f>
        <v>7</v>
      </c>
      <c r="D15" s="44" t="str">
        <f aca="false">"dont "&amp;COUNTIF('Exemple grille'!$R$7:$R$39,"Non inscrit")&amp;" écart(s) de la grille pas encore inscrit(s) au rapport"</f>
        <v>dont 0 écart(s) de la grille pas encore inscrit(s) au rapport</v>
      </c>
      <c r="E15" s="44"/>
      <c r="F15" s="44"/>
      <c r="G15" s="44"/>
      <c r="H15" s="44"/>
      <c r="I15" s="44"/>
      <c r="J15" s="44"/>
    </row>
    <row r="17" customFormat="false" ht="19.5" hidden="false" customHeight="true" outlineLevel="0" collapsed="false">
      <c r="A17" s="12" t="s">
        <v>331</v>
      </c>
      <c r="B17" s="12"/>
      <c r="C17" s="12"/>
      <c r="D17" s="12"/>
      <c r="E17" s="12"/>
      <c r="F17" s="12"/>
      <c r="G17" s="12"/>
      <c r="H17" s="12"/>
      <c r="I17" s="12"/>
      <c r="J17" s="12"/>
    </row>
    <row r="18" customFormat="false" ht="24" hidden="false" customHeight="true" outlineLevel="0" collapsed="false">
      <c r="A18" s="40"/>
      <c r="B18" s="13" t="s">
        <v>332</v>
      </c>
      <c r="C18" s="27" t="str">
        <f aca="false">IF(C7=0,"Renseignez le périmètre dans l’onglet « Planning de la journée ».",IF(C12=0,"Aucun indicateur audité : complétez la grille.",IF(C10&gt;0,"À CORRIGER AVANT L’AUDIT DE CERTIFICATION : "&amp;C10&amp;" non-conformité(s) majeure(s) relevée(s)",IF(C9&gt;0,"FAVORABLE SOUS RÉSERVE : "&amp;C9&amp;" non-conformité(s) mineure(s) à traiter, aucune majeure","FAVORABLE : aucun écart relevé sur les indicateurs audités"))))</f>
        <v>À CORRIGER AVANT L’AUDIT DE CERTIFICATION : 2 non-conformité(s) majeure(s) relevée(s)</v>
      </c>
      <c r="D18" s="27"/>
      <c r="E18" s="27"/>
      <c r="F18" s="27"/>
      <c r="G18" s="27"/>
      <c r="H18" s="27"/>
      <c r="I18" s="27"/>
      <c r="J18" s="27"/>
    </row>
    <row r="19" customFormat="false" ht="21.75" hidden="false" customHeight="true" outlineLevel="0" collapsed="false">
      <c r="A19" s="40"/>
      <c r="B19" s="13" t="s">
        <v>333</v>
      </c>
      <c r="C19" s="45" t="str">
        <f aca="false">IF(C7=0,"",IF(C13&gt;0,"Provisoire : "&amp;C13&amp;" indicateur(s) du périmètre restent à auditer, la décision peut changer.","Grille complète : tous les indicateurs du périmètre sont audités."))</f>
        <v>Provisoire : 16 indicateur(s) du périmètre restent à auditer, la décision peut changer.</v>
      </c>
      <c r="D19" s="45"/>
      <c r="E19" s="45"/>
      <c r="F19" s="45"/>
      <c r="G19" s="45"/>
      <c r="H19" s="45"/>
      <c r="I19" s="45"/>
      <c r="J19" s="45"/>
    </row>
    <row r="20" customFormat="false" ht="25.5" hidden="false" customHeight="true" outlineLevel="0" collapsed="false">
      <c r="A20" s="26" t="s">
        <v>334</v>
      </c>
      <c r="B20" s="26"/>
      <c r="C20" s="26"/>
      <c r="D20" s="26"/>
      <c r="E20" s="26"/>
      <c r="F20" s="26"/>
      <c r="G20" s="26"/>
      <c r="H20" s="26"/>
      <c r="I20" s="26"/>
      <c r="J20" s="26"/>
    </row>
    <row r="22" customFormat="false" ht="19.5" hidden="false" customHeight="true" outlineLevel="0" collapsed="false">
      <c r="A22" s="11" t="s">
        <v>335</v>
      </c>
      <c r="B22" s="11"/>
      <c r="C22" s="11"/>
      <c r="D22" s="11"/>
      <c r="E22" s="11"/>
      <c r="F22" s="11"/>
      <c r="G22" s="11"/>
      <c r="H22" s="11"/>
      <c r="I22" s="11"/>
      <c r="J22" s="11"/>
    </row>
    <row r="23" customFormat="false" ht="36" hidden="false" customHeight="true" outlineLevel="0" collapsed="false">
      <c r="A23" s="18" t="s">
        <v>132</v>
      </c>
      <c r="B23" s="18" t="s">
        <v>336</v>
      </c>
      <c r="C23" s="18" t="s">
        <v>337</v>
      </c>
      <c r="D23" s="18" t="s">
        <v>338</v>
      </c>
      <c r="E23" s="18" t="s">
        <v>320</v>
      </c>
      <c r="F23" s="18" t="s">
        <v>339</v>
      </c>
      <c r="G23" s="18" t="s">
        <v>340</v>
      </c>
      <c r="H23" s="18" t="s">
        <v>341</v>
      </c>
      <c r="I23" s="18" t="s">
        <v>327</v>
      </c>
      <c r="J23" s="18" t="s">
        <v>342</v>
      </c>
    </row>
    <row r="24" customFormat="false" ht="19.5" hidden="false" customHeight="true" outlineLevel="0" collapsed="false">
      <c r="A24" s="46" t="n">
        <v>1</v>
      </c>
      <c r="B24" s="13" t="s">
        <v>343</v>
      </c>
      <c r="C24" s="47" t="n">
        <f aca="false">COUNTIFS('Exemple grille'!$A$7:$A$39,$A24,'Exemple grille'!$L$7:$L$39,"Oui")</f>
        <v>3</v>
      </c>
      <c r="D24" s="47" t="n">
        <f aca="false">E24+F24+G24</f>
        <v>2</v>
      </c>
      <c r="E24" s="47" t="n">
        <f aca="false">COUNTIFS('Exemple grille'!$A$7:$A$39,$A24,'Exemple grille'!$P$7:$P$39,"Conforme")</f>
        <v>0</v>
      </c>
      <c r="F24" s="47" t="n">
        <f aca="false">COUNTIFS('Exemple grille'!$A$7:$A$39,$A24,'Exemple grille'!$P$7:$P$39,"NC mineure")</f>
        <v>2</v>
      </c>
      <c r="G24" s="47" t="n">
        <f aca="false">COUNTIFS('Exemple grille'!$A$7:$A$39,$A24,'Exemple grille'!$P$7:$P$39,"NC majeure")</f>
        <v>0</v>
      </c>
      <c r="H24" s="47" t="n">
        <f aca="false">COUNTIFS('Exemple grille'!$A$7:$A$39,$A24,'Exemple grille'!$L$7:$L$39,"Oui",'Exemple grille'!$P$7:$P$39,"Sans objet")</f>
        <v>0</v>
      </c>
      <c r="I24" s="47" t="n">
        <f aca="false">C24-D24-H24</f>
        <v>1</v>
      </c>
      <c r="J24" s="43" t="n">
        <f aca="false">IF(D24=0,"",E24/D24)</f>
        <v>0</v>
      </c>
    </row>
    <row r="25" customFormat="false" ht="19.5" hidden="false" customHeight="true" outlineLevel="0" collapsed="false">
      <c r="A25" s="46" t="n">
        <v>2</v>
      </c>
      <c r="B25" s="13" t="s">
        <v>344</v>
      </c>
      <c r="C25" s="47" t="n">
        <f aca="false">COUNTIFS('Exemple grille'!$A$7:$A$39,$A25,'Exemple grille'!$L$7:$L$39,"Oui")</f>
        <v>5</v>
      </c>
      <c r="D25" s="47" t="n">
        <f aca="false">E25+F25+G25</f>
        <v>2</v>
      </c>
      <c r="E25" s="47" t="n">
        <f aca="false">COUNTIFS('Exemple grille'!$A$7:$A$39,$A25,'Exemple grille'!$P$7:$P$39,"Conforme")</f>
        <v>2</v>
      </c>
      <c r="F25" s="47" t="n">
        <f aca="false">COUNTIFS('Exemple grille'!$A$7:$A$39,$A25,'Exemple grille'!$P$7:$P$39,"NC mineure")</f>
        <v>0</v>
      </c>
      <c r="G25" s="47" t="n">
        <f aca="false">COUNTIFS('Exemple grille'!$A$7:$A$39,$A25,'Exemple grille'!$P$7:$P$39,"NC majeure")</f>
        <v>0</v>
      </c>
      <c r="H25" s="47" t="n">
        <f aca="false">COUNTIFS('Exemple grille'!$A$7:$A$39,$A25,'Exemple grille'!$L$7:$L$39,"Oui",'Exemple grille'!$P$7:$P$39,"Sans objet")</f>
        <v>0</v>
      </c>
      <c r="I25" s="47" t="n">
        <f aca="false">C25-D25-H25</f>
        <v>3</v>
      </c>
      <c r="J25" s="43" t="n">
        <f aca="false">IF(D25=0,"",E25/D25)</f>
        <v>1</v>
      </c>
    </row>
    <row r="26" customFormat="false" ht="19.5" hidden="false" customHeight="true" outlineLevel="0" collapsed="false">
      <c r="A26" s="46" t="n">
        <v>3</v>
      </c>
      <c r="B26" s="13" t="s">
        <v>345</v>
      </c>
      <c r="C26" s="47" t="n">
        <f aca="false">COUNTIFS('Exemple grille'!$A$7:$A$39,$A26,'Exemple grille'!$L$7:$L$39,"Oui")</f>
        <v>5</v>
      </c>
      <c r="D26" s="47" t="n">
        <f aca="false">E26+F26+G26</f>
        <v>1</v>
      </c>
      <c r="E26" s="47" t="n">
        <f aca="false">COUNTIFS('Exemple grille'!$A$7:$A$39,$A26,'Exemple grille'!$P$7:$P$39,"Conforme")</f>
        <v>0</v>
      </c>
      <c r="F26" s="47" t="n">
        <f aca="false">COUNTIFS('Exemple grille'!$A$7:$A$39,$A26,'Exemple grille'!$P$7:$P$39,"NC mineure")</f>
        <v>1</v>
      </c>
      <c r="G26" s="47" t="n">
        <f aca="false">COUNTIFS('Exemple grille'!$A$7:$A$39,$A26,'Exemple grille'!$P$7:$P$39,"NC majeure")</f>
        <v>0</v>
      </c>
      <c r="H26" s="47" t="n">
        <f aca="false">COUNTIFS('Exemple grille'!$A$7:$A$39,$A26,'Exemple grille'!$L$7:$L$39,"Oui",'Exemple grille'!$P$7:$P$39,"Sans objet")</f>
        <v>0</v>
      </c>
      <c r="I26" s="47" t="n">
        <f aca="false">C26-D26-H26</f>
        <v>4</v>
      </c>
      <c r="J26" s="43" t="n">
        <f aca="false">IF(D26=0,"",E26/D26)</f>
        <v>0</v>
      </c>
    </row>
    <row r="27" customFormat="false" ht="19.5" hidden="false" customHeight="true" outlineLevel="0" collapsed="false">
      <c r="A27" s="46" t="n">
        <v>4</v>
      </c>
      <c r="B27" s="13" t="s">
        <v>346</v>
      </c>
      <c r="C27" s="47" t="n">
        <f aca="false">COUNTIFS('Exemple grille'!$A$7:$A$39,$A27,'Exemple grille'!$L$7:$L$39,"Oui")</f>
        <v>3</v>
      </c>
      <c r="D27" s="47" t="n">
        <f aca="false">E27+F27+G27</f>
        <v>1</v>
      </c>
      <c r="E27" s="47" t="n">
        <f aca="false">COUNTIFS('Exemple grille'!$A$7:$A$39,$A27,'Exemple grille'!$P$7:$P$39,"Conforme")</f>
        <v>0</v>
      </c>
      <c r="F27" s="47" t="n">
        <f aca="false">COUNTIFS('Exemple grille'!$A$7:$A$39,$A27,'Exemple grille'!$P$7:$P$39,"NC mineure")</f>
        <v>1</v>
      </c>
      <c r="G27" s="47" t="n">
        <f aca="false">COUNTIFS('Exemple grille'!$A$7:$A$39,$A27,'Exemple grille'!$P$7:$P$39,"NC majeure")</f>
        <v>0</v>
      </c>
      <c r="H27" s="47" t="n">
        <f aca="false">COUNTIFS('Exemple grille'!$A$7:$A$39,$A27,'Exemple grille'!$L$7:$L$39,"Oui",'Exemple grille'!$P$7:$P$39,"Sans objet")</f>
        <v>0</v>
      </c>
      <c r="I27" s="47" t="n">
        <f aca="false">C27-D27-H27</f>
        <v>2</v>
      </c>
      <c r="J27" s="43" t="n">
        <f aca="false">IF(D27=0,"",E27/D27)</f>
        <v>0</v>
      </c>
    </row>
    <row r="28" customFormat="false" ht="19.5" hidden="false" customHeight="true" outlineLevel="0" collapsed="false">
      <c r="A28" s="46" t="n">
        <v>5</v>
      </c>
      <c r="B28" s="13" t="s">
        <v>347</v>
      </c>
      <c r="C28" s="47" t="n">
        <f aca="false">COUNTIFS('Exemple grille'!$A$7:$A$39,$A28,'Exemple grille'!$L$7:$L$39,"Oui")</f>
        <v>2</v>
      </c>
      <c r="D28" s="47" t="n">
        <f aca="false">E28+F28+G28</f>
        <v>1</v>
      </c>
      <c r="E28" s="47" t="n">
        <f aca="false">COUNTIFS('Exemple grille'!$A$7:$A$39,$A28,'Exemple grille'!$P$7:$P$39,"Conforme")</f>
        <v>1</v>
      </c>
      <c r="F28" s="47" t="n">
        <f aca="false">COUNTIFS('Exemple grille'!$A$7:$A$39,$A28,'Exemple grille'!$P$7:$P$39,"NC mineure")</f>
        <v>0</v>
      </c>
      <c r="G28" s="47" t="n">
        <f aca="false">COUNTIFS('Exemple grille'!$A$7:$A$39,$A28,'Exemple grille'!$P$7:$P$39,"NC majeure")</f>
        <v>0</v>
      </c>
      <c r="H28" s="47" t="n">
        <f aca="false">COUNTIFS('Exemple grille'!$A$7:$A$39,$A28,'Exemple grille'!$L$7:$L$39,"Oui",'Exemple grille'!$P$7:$P$39,"Sans objet")</f>
        <v>0</v>
      </c>
      <c r="I28" s="47" t="n">
        <f aca="false">C28-D28-H28</f>
        <v>1</v>
      </c>
      <c r="J28" s="43" t="n">
        <f aca="false">IF(D28=0,"",E28/D28)</f>
        <v>1</v>
      </c>
    </row>
    <row r="29" customFormat="false" ht="19.5" hidden="false" customHeight="true" outlineLevel="0" collapsed="false">
      <c r="A29" s="46" t="n">
        <v>6</v>
      </c>
      <c r="B29" s="13" t="s">
        <v>348</v>
      </c>
      <c r="C29" s="47" t="n">
        <f aca="false">COUNTIFS('Exemple grille'!$A$7:$A$39,$A29,'Exemple grille'!$L$7:$L$39,"Oui")</f>
        <v>5</v>
      </c>
      <c r="D29" s="47" t="n">
        <f aca="false">E29+F29+G29</f>
        <v>1</v>
      </c>
      <c r="E29" s="47" t="n">
        <f aca="false">COUNTIFS('Exemple grille'!$A$7:$A$39,$A29,'Exemple grille'!$P$7:$P$39,"Conforme")</f>
        <v>0</v>
      </c>
      <c r="F29" s="47" t="n">
        <f aca="false">COUNTIFS('Exemple grille'!$A$7:$A$39,$A29,'Exemple grille'!$P$7:$P$39,"NC mineure")</f>
        <v>0</v>
      </c>
      <c r="G29" s="47" t="n">
        <f aca="false">COUNTIFS('Exemple grille'!$A$7:$A$39,$A29,'Exemple grille'!$P$7:$P$39,"NC majeure")</f>
        <v>1</v>
      </c>
      <c r="H29" s="47" t="n">
        <f aca="false">COUNTIFS('Exemple grille'!$A$7:$A$39,$A29,'Exemple grille'!$L$7:$L$39,"Oui",'Exemple grille'!$P$7:$P$39,"Sans objet")</f>
        <v>0</v>
      </c>
      <c r="I29" s="47" t="n">
        <f aca="false">C29-D29-H29</f>
        <v>4</v>
      </c>
      <c r="J29" s="43" t="n">
        <f aca="false">IF(D29=0,"",E29/D29)</f>
        <v>0</v>
      </c>
    </row>
    <row r="30" customFormat="false" ht="19.5" hidden="false" customHeight="true" outlineLevel="0" collapsed="false">
      <c r="A30" s="46" t="n">
        <v>7</v>
      </c>
      <c r="B30" s="13" t="s">
        <v>349</v>
      </c>
      <c r="C30" s="47" t="n">
        <f aca="false">COUNTIFS('Exemple grille'!$A$7:$A$39,$A30,'Exemple grille'!$L$7:$L$39,"Oui")</f>
        <v>3</v>
      </c>
      <c r="D30" s="47" t="n">
        <f aca="false">E30+F30+G30</f>
        <v>2</v>
      </c>
      <c r="E30" s="47" t="n">
        <f aca="false">COUNTIFS('Exemple grille'!$A$7:$A$39,$A30,'Exemple grille'!$P$7:$P$39,"Conforme")</f>
        <v>0</v>
      </c>
      <c r="F30" s="47" t="n">
        <f aca="false">COUNTIFS('Exemple grille'!$A$7:$A$39,$A30,'Exemple grille'!$P$7:$P$39,"NC mineure")</f>
        <v>1</v>
      </c>
      <c r="G30" s="47" t="n">
        <f aca="false">COUNTIFS('Exemple grille'!$A$7:$A$39,$A30,'Exemple grille'!$P$7:$P$39,"NC majeure")</f>
        <v>1</v>
      </c>
      <c r="H30" s="47" t="n">
        <f aca="false">COUNTIFS('Exemple grille'!$A$7:$A$39,$A30,'Exemple grille'!$L$7:$L$39,"Oui",'Exemple grille'!$P$7:$P$39,"Sans objet")</f>
        <v>0</v>
      </c>
      <c r="I30" s="47" t="n">
        <f aca="false">C30-D30-H30</f>
        <v>1</v>
      </c>
      <c r="J30" s="43" t="n">
        <f aca="false">IF(D30=0,"",E30/D30)</f>
        <v>0</v>
      </c>
    </row>
    <row r="31" customFormat="false" ht="19.5" hidden="false" customHeight="true" outlineLevel="0" collapsed="false">
      <c r="A31" s="48"/>
      <c r="B31" s="48" t="s">
        <v>350</v>
      </c>
      <c r="C31" s="49" t="n">
        <f aca="false">SUM(C24:C30)</f>
        <v>26</v>
      </c>
      <c r="D31" s="49" t="n">
        <f aca="false">SUM(D24:D30)</f>
        <v>10</v>
      </c>
      <c r="E31" s="49" t="n">
        <f aca="false">SUM(E24:E30)</f>
        <v>3</v>
      </c>
      <c r="F31" s="49" t="n">
        <f aca="false">SUM(F24:F30)</f>
        <v>5</v>
      </c>
      <c r="G31" s="49" t="n">
        <f aca="false">SUM(G24:G30)</f>
        <v>2</v>
      </c>
      <c r="H31" s="49" t="n">
        <f aca="false">SUM(H24:H30)</f>
        <v>0</v>
      </c>
      <c r="I31" s="49" t="n">
        <f aca="false">SUM(I24:I30)</f>
        <v>16</v>
      </c>
      <c r="J31" s="50" t="n">
        <f aca="false">IF(D31=0,"",E31/D31)</f>
        <v>0.3</v>
      </c>
    </row>
    <row r="33" customFormat="false" ht="19.5" hidden="false" customHeight="true" outlineLevel="0" collapsed="false">
      <c r="A33" s="12" t="s">
        <v>351</v>
      </c>
      <c r="B33" s="12"/>
      <c r="C33" s="12"/>
      <c r="D33" s="12"/>
      <c r="E33" s="12"/>
      <c r="F33" s="12"/>
      <c r="G33" s="12"/>
      <c r="H33" s="12"/>
      <c r="I33" s="12"/>
      <c r="J33" s="12"/>
    </row>
    <row r="51" customFormat="false" ht="19.5" hidden="false" customHeight="true" outlineLevel="0" collapsed="false">
      <c r="A51" s="11" t="s">
        <v>352</v>
      </c>
      <c r="B51" s="11"/>
      <c r="C51" s="11"/>
      <c r="D51" s="11"/>
      <c r="E51" s="11"/>
      <c r="F51" s="11"/>
      <c r="G51" s="11"/>
      <c r="H51" s="11"/>
      <c r="I51" s="11"/>
      <c r="J51" s="11"/>
    </row>
    <row r="52" customFormat="false" ht="21.75" hidden="false" customHeight="true" outlineLevel="0" collapsed="false">
      <c r="A52" s="18" t="s">
        <v>353</v>
      </c>
      <c r="B52" s="18" t="s">
        <v>303</v>
      </c>
      <c r="C52" s="18" t="s">
        <v>142</v>
      </c>
      <c r="D52" s="18"/>
      <c r="E52" s="18"/>
      <c r="F52" s="18"/>
      <c r="G52" s="18"/>
      <c r="H52" s="18" t="s">
        <v>146</v>
      </c>
      <c r="I52" s="18"/>
      <c r="J52" s="18"/>
    </row>
    <row r="53" customFormat="false" ht="39.75" hidden="false" customHeight="true" outlineLevel="0" collapsed="false">
      <c r="A53" s="51" t="n">
        <v>1</v>
      </c>
      <c r="B53" s="35" t="str">
        <f aca="false">IFERROR("Ind. "&amp;INDEX('Exemple grille'!$B$7:$B$39,MATCH($A53,'Exemple grille'!$S$7:$S$39,0))&amp;" : "&amp;INDEX('Exemple grille'!$C$7:$C$39,MATCH($A53,'Exemple grille'!$S$7:$S$39,0)),"")</f>
        <v>Ind. 27 : Sous-traitance et portage salarial : conformité au référentiel, tracée dans les contrats</v>
      </c>
      <c r="C53" s="35" t="str">
        <f aca="false">IFERROR(INDEX('Exemple grille'!$M$7:$M$39,MATCH($A53,'Exemple grille'!$S$7:$S$39,0))&amp;"","")</f>
        <v>Trois contrats de sous-traitance signés (missions, moyens, durée, montant) mais sans clause de conformité au référentiel ni traçabilité des contrôles.</v>
      </c>
      <c r="D53" s="35"/>
      <c r="E53" s="35"/>
      <c r="F53" s="35"/>
      <c r="G53" s="35"/>
      <c r="H53" s="35" t="str">
        <f aca="false">IFERROR(INDEX('Exemple grille'!$Q$7:$Q$39,MATCH($A53,'Exemple grille'!$S$7:$S$39,0))&amp;"","")</f>
        <v>Indicateur non pondérable : un écart partiel est une non-conformité majeure.</v>
      </c>
      <c r="I53" s="35"/>
      <c r="J53" s="35"/>
    </row>
    <row r="54" customFormat="false" ht="39.75" hidden="false" customHeight="true" outlineLevel="0" collapsed="false">
      <c r="A54" s="51" t="n">
        <v>2</v>
      </c>
      <c r="B54" s="35" t="str">
        <f aca="false">IFERROR("Ind. "&amp;INDEX('Exemple grille'!$B$7:$B$39,MATCH($A54,'Exemple grille'!$S$7:$S$39,0))&amp;" : "&amp;INDEX('Exemple grille'!$C$7:$C$39,MATCH($A54,'Exemple grille'!$S$7:$S$39,0)),"")</f>
        <v>Ind. 32 : Amélioration continue à partir des appréciations et réclamations, et analyse des risques sur la qualité</v>
      </c>
      <c r="C54" s="35" t="str">
        <f aca="false">IFERROR(INDEX('Exemple grille'!$M$7:$M$39,MATCH($A54,'Exemple grille'!$S$7:$S$39,0))&amp;"","")</f>
        <v>Actions d’amélioration issues des réclamations suivies, mais aucune analyse des risques sur la qualité des formations.</v>
      </c>
      <c r="D54" s="35"/>
      <c r="E54" s="35"/>
      <c r="F54" s="35"/>
      <c r="G54" s="35"/>
      <c r="H54" s="35" t="str">
        <f aca="false">IFERROR(INDEX('Exemple grille'!$Q$7:$Q$39,MATCH($A54,'Exemple grille'!$S$7:$S$39,0))&amp;"","")</f>
        <v>Réaliser l’analyse des risques (indicateur nouveau en V10).</v>
      </c>
      <c r="I54" s="35"/>
      <c r="J54" s="35"/>
    </row>
    <row r="55" customFormat="false" ht="39.75" hidden="false" customHeight="true" outlineLevel="0" collapsed="false">
      <c r="A55" s="51" t="n">
        <v>3</v>
      </c>
      <c r="B55" s="35" t="str">
        <f aca="false">IFERROR("Ind. "&amp;INDEX('Exemple grille'!$B$7:$B$39,MATCH($A55,'Exemple grille'!$S$7:$S$39,0))&amp;" : "&amp;INDEX('Exemple grille'!$C$7:$C$39,MATCH($A55,'Exemple grille'!$S$7:$S$39,0)),"")</f>
        <v/>
      </c>
      <c r="C55" s="35" t="str">
        <f aca="false">IFERROR(INDEX('Exemple grille'!$M$7:$M$39,MATCH($A55,'Exemple grille'!$S$7:$S$39,0))&amp;"","")</f>
        <v/>
      </c>
      <c r="D55" s="35"/>
      <c r="E55" s="35"/>
      <c r="F55" s="35"/>
      <c r="G55" s="35"/>
      <c r="H55" s="35" t="str">
        <f aca="false">IFERROR(INDEX('Exemple grille'!$Q$7:$Q$39,MATCH($A55,'Exemple grille'!$S$7:$S$39,0))&amp;"","")</f>
        <v/>
      </c>
      <c r="I55" s="35"/>
      <c r="J55" s="35"/>
    </row>
    <row r="56" customFormat="false" ht="39.75" hidden="false" customHeight="true" outlineLevel="0" collapsed="false">
      <c r="A56" s="51" t="n">
        <v>4</v>
      </c>
      <c r="B56" s="35" t="str">
        <f aca="false">IFERROR("Ind. "&amp;INDEX('Exemple grille'!$B$7:$B$39,MATCH($A56,'Exemple grille'!$S$7:$S$39,0))&amp;" : "&amp;INDEX('Exemple grille'!$C$7:$C$39,MATCH($A56,'Exemple grille'!$S$7:$S$39,0)),"")</f>
        <v/>
      </c>
      <c r="C56" s="35" t="str">
        <f aca="false">IFERROR(INDEX('Exemple grille'!$M$7:$M$39,MATCH($A56,'Exemple grille'!$S$7:$S$39,0))&amp;"","")</f>
        <v/>
      </c>
      <c r="D56" s="35"/>
      <c r="E56" s="35"/>
      <c r="F56" s="35"/>
      <c r="G56" s="35"/>
      <c r="H56" s="35" t="str">
        <f aca="false">IFERROR(INDEX('Exemple grille'!$Q$7:$Q$39,MATCH($A56,'Exemple grille'!$S$7:$S$39,0))&amp;"","")</f>
        <v/>
      </c>
      <c r="I56" s="35"/>
      <c r="J56" s="35"/>
    </row>
    <row r="57" customFormat="false" ht="39.75" hidden="false" customHeight="true" outlineLevel="0" collapsed="false">
      <c r="A57" s="51" t="n">
        <v>5</v>
      </c>
      <c r="B57" s="35" t="str">
        <f aca="false">IFERROR("Ind. "&amp;INDEX('Exemple grille'!$B$7:$B$39,MATCH($A57,'Exemple grille'!$S$7:$S$39,0))&amp;" : "&amp;INDEX('Exemple grille'!$C$7:$C$39,MATCH($A57,'Exemple grille'!$S$7:$S$39,0)),"")</f>
        <v/>
      </c>
      <c r="C57" s="35" t="str">
        <f aca="false">IFERROR(INDEX('Exemple grille'!$M$7:$M$39,MATCH($A57,'Exemple grille'!$S$7:$S$39,0))&amp;"","")</f>
        <v/>
      </c>
      <c r="D57" s="35"/>
      <c r="E57" s="35"/>
      <c r="F57" s="35"/>
      <c r="G57" s="35"/>
      <c r="H57" s="35" t="str">
        <f aca="false">IFERROR(INDEX('Exemple grille'!$Q$7:$Q$39,MATCH($A57,'Exemple grille'!$S$7:$S$39,0))&amp;"","")</f>
        <v/>
      </c>
      <c r="I57" s="35"/>
      <c r="J57" s="35"/>
    </row>
    <row r="58" customFormat="false" ht="39.75" hidden="false" customHeight="true" outlineLevel="0" collapsed="false">
      <c r="A58" s="51" t="n">
        <v>6</v>
      </c>
      <c r="B58" s="35" t="str">
        <f aca="false">IFERROR("Ind. "&amp;INDEX('Exemple grille'!$B$7:$B$39,MATCH($A58,'Exemple grille'!$S$7:$S$39,0))&amp;" : "&amp;INDEX('Exemple grille'!$C$7:$C$39,MATCH($A58,'Exemple grille'!$S$7:$S$39,0)),"")</f>
        <v/>
      </c>
      <c r="C58" s="35" t="str">
        <f aca="false">IFERROR(INDEX('Exemple grille'!$M$7:$M$39,MATCH($A58,'Exemple grille'!$S$7:$S$39,0))&amp;"","")</f>
        <v/>
      </c>
      <c r="D58" s="35"/>
      <c r="E58" s="35"/>
      <c r="F58" s="35"/>
      <c r="G58" s="35"/>
      <c r="H58" s="35" t="str">
        <f aca="false">IFERROR(INDEX('Exemple grille'!$Q$7:$Q$39,MATCH($A58,'Exemple grille'!$S$7:$S$39,0))&amp;"","")</f>
        <v/>
      </c>
      <c r="I58" s="35"/>
      <c r="J58" s="35"/>
    </row>
    <row r="59" customFormat="false" ht="15" hidden="false" customHeight="false" outlineLevel="0" collapsed="false">
      <c r="A59" s="52" t="str">
        <f aca="false">IF(C10&gt;6,"… et "&amp;(C10-6)&amp;" autre(s) : filtrez la colonne « Évaluation » de l’onglet Grille.","")</f>
        <v/>
      </c>
    </row>
  </sheetData>
  <mergeCells count="31">
    <mergeCell ref="A3:G3"/>
    <mergeCell ref="H3:I3"/>
    <mergeCell ref="A4:J4"/>
    <mergeCell ref="A5:J5"/>
    <mergeCell ref="D6:J6"/>
    <mergeCell ref="D7:J7"/>
    <mergeCell ref="D9:J9"/>
    <mergeCell ref="D10:J10"/>
    <mergeCell ref="D13:J13"/>
    <mergeCell ref="D15:J15"/>
    <mergeCell ref="A17:J17"/>
    <mergeCell ref="C18:J18"/>
    <mergeCell ref="C19:J19"/>
    <mergeCell ref="A20:J20"/>
    <mergeCell ref="A22:J22"/>
    <mergeCell ref="A33:J33"/>
    <mergeCell ref="A51:J51"/>
    <mergeCell ref="C52:G52"/>
    <mergeCell ref="H52:J52"/>
    <mergeCell ref="C53:G53"/>
    <mergeCell ref="H53:J53"/>
    <mergeCell ref="C54:G54"/>
    <mergeCell ref="H54:J54"/>
    <mergeCell ref="C55:G55"/>
    <mergeCell ref="H55:J55"/>
    <mergeCell ref="C56:G56"/>
    <mergeCell ref="H56:J56"/>
    <mergeCell ref="C57:G57"/>
    <mergeCell ref="H57:J57"/>
    <mergeCell ref="C58:G58"/>
    <mergeCell ref="H58:J58"/>
  </mergeCells>
  <conditionalFormatting sqref="C13">
    <cfRule type="expression" priority="2" aboveAverage="0" equalAverage="0" bottom="0" percent="0" rank="0" text="" dxfId="8">
      <formula>$C$13&gt;0</formula>
    </cfRule>
  </conditionalFormatting>
  <conditionalFormatting sqref="C10">
    <cfRule type="expression" priority="3" aboveAverage="0" equalAverage="0" bottom="0" percent="0" rank="0" text="" dxfId="2">
      <formula>$C$10&gt;0</formula>
    </cfRule>
  </conditionalFormatting>
  <conditionalFormatting sqref="C9">
    <cfRule type="expression" priority="4" aboveAverage="0" equalAverage="0" bottom="0" percent="0" rank="0" text="" dxfId="5">
      <formula>$C$9&gt;0</formula>
    </cfRule>
  </conditionalFormatting>
  <conditionalFormatting sqref="C18:J18">
    <cfRule type="expression" priority="5" aboveAverage="0" equalAverage="0" bottom="0" percent="0" rank="0" text="" dxfId="2">
      <formula>LEFT($C$18,3)="À C"</formula>
    </cfRule>
    <cfRule type="expression" priority="6" aboveAverage="0" equalAverage="0" bottom="0" percent="0" rank="0" text="" dxfId="5">
      <formula>LEFT($C$18,18)="FAVORABLE SOUS RÉS"</formula>
    </cfRule>
    <cfRule type="expression" priority="7" aboveAverage="0" equalAverage="0" bottom="0" percent="0" rank="0" text="" dxfId="4">
      <formula>AND(LEFT($C$18,9)="FAVORABLE",LEFT($C$18,12)&lt;&gt;"FAVORABLE SO")</formula>
    </cfRule>
  </conditionalFormatting>
  <conditionalFormatting sqref="G24:G30">
    <cfRule type="expression" priority="8" aboveAverage="0" equalAverage="0" bottom="0" percent="0" rank="0" text="" dxfId="2">
      <formula>$G24&gt;0</formula>
    </cfRule>
  </conditionalFormatting>
  <conditionalFormatting sqref="F24:F30">
    <cfRule type="expression" priority="9" aboveAverage="0" equalAverage="0" bottom="0" percent="0" rank="0" text="" dxfId="5">
      <formula>$F24&gt;0</formula>
    </cfRule>
  </conditionalFormatting>
  <conditionalFormatting sqref="I24:I30">
    <cfRule type="expression" priority="10" aboveAverage="0" equalAverage="0" bottom="0" percent="0" rank="0" text="" dxfId="1">
      <formula>$I24&gt;0</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E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4" min="1" style="0" width="34"/>
  </cols>
  <sheetData>
    <row r="1" customFormat="false" ht="21.75" hidden="false" customHeight="true" outlineLevel="0" collapsed="false">
      <c r="A1" s="1" t="s">
        <v>426</v>
      </c>
      <c r="B1" s="2"/>
      <c r="C1" s="2"/>
      <c r="D1" s="2"/>
      <c r="E1" s="2"/>
    </row>
    <row r="2" customFormat="false" ht="15" hidden="false" customHeight="false" outlineLevel="0" collapsed="false">
      <c r="A2" s="52" t="s">
        <v>427</v>
      </c>
    </row>
    <row r="3" customFormat="false" ht="15" hidden="false" customHeight="false" outlineLevel="0" collapsed="false">
      <c r="A3" s="18" t="s">
        <v>144</v>
      </c>
      <c r="B3" s="18" t="s">
        <v>428</v>
      </c>
      <c r="C3" s="18" t="s">
        <v>429</v>
      </c>
      <c r="D3" s="18" t="s">
        <v>430</v>
      </c>
    </row>
    <row r="4" customFormat="false" ht="15" hidden="false" customHeight="false" outlineLevel="0" collapsed="false">
      <c r="A4" s="14" t="s">
        <v>383</v>
      </c>
      <c r="B4" s="14" t="s">
        <v>410</v>
      </c>
      <c r="C4" s="14" t="s">
        <v>157</v>
      </c>
      <c r="D4" s="14" t="s">
        <v>157</v>
      </c>
    </row>
    <row r="5" customFormat="false" ht="15" hidden="false" customHeight="false" outlineLevel="0" collapsed="false">
      <c r="A5" s="14" t="s">
        <v>376</v>
      </c>
      <c r="B5" s="14" t="s">
        <v>414</v>
      </c>
      <c r="C5" s="14" t="s">
        <v>431</v>
      </c>
      <c r="D5" s="14" t="s">
        <v>357</v>
      </c>
    </row>
    <row r="6" customFormat="false" ht="15" hidden="false" customHeight="false" outlineLevel="0" collapsed="false">
      <c r="A6" s="14" t="s">
        <v>403</v>
      </c>
      <c r="B6" s="14" t="s">
        <v>432</v>
      </c>
      <c r="C6" s="14" t="s">
        <v>357</v>
      </c>
    </row>
    <row r="7" customFormat="false" ht="15" hidden="false" customHeight="false" outlineLevel="0" collapsed="false">
      <c r="A7" s="14" t="s">
        <v>341</v>
      </c>
      <c r="C7" s="14" t="s">
        <v>341</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2026-10-22T10:48:06Z</dcterms:created>
  <dc:creator>openpyxl</dc:creator>
  <dc:description/>
  <dc:language>en-US</dc:language>
  <cp:lastModifiedBy/>
  <dcterms:modified xsi:type="dcterms:W3CDTF">2026-10-22T12:48:11Z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