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Fiche" sheetId="2" state="visible" r:id="rId4"/>
    <sheet name="Tableau croisé" sheetId="3" state="visible" r:id="rId5"/>
    <sheet name="Check-list" sheetId="4" state="visible" r:id="rId6"/>
    <sheet name="Exemple fiche" sheetId="5" state="visible" r:id="rId7"/>
    <sheet name="Exemple tableau croisé" sheetId="6" state="visible" r:id="rId8"/>
    <sheet name="Exemple check-list" sheetId="7" state="visible" r:id="rId9"/>
    <sheet name="Listes" sheetId="8" state="visible" r:id="rId10"/>
  </sheets>
  <definedNames>
    <definedName function="false" hidden="false" localSheetId="3" name="_xlnm.Print_Titles" vbProcedure="false">'Check-list'!$13:$13</definedName>
    <definedName function="false" hidden="false" localSheetId="6" name="_xlnm.Print_Titles" vbProcedure="false">'Exemple check-list'!$13:$13</definedName>
    <definedName function="false" hidden="false" localSheetId="5" name="_xlnm.Print_Titles" vbProcedure="false">'Exemple tableau croisé'!$12:$12</definedName>
    <definedName function="false" hidden="false" localSheetId="2" name="_xlnm.Print_Titles" vbProcedure="false">'Tableau croisé'!$12:$12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<sst xmlns="http://schemas.openxmlformats.org/spreadsheetml/2006/main" count="559" uniqueCount="294">
  <si>
    <t xml:space="preserve">K-li-T · Modèle Qualiopi V10 · Indicateurs 3, 7 et 16 : formations certifiantes</t>
  </si>
  <si>
    <t xml:space="preserve">Check-list d’une formation certifiante : indicateurs 3, 7 et 16</t>
  </si>
  <si>
    <t xml:space="preserve">Ce classeur vous aide à préparer la preuve d’une formation qui conduit à une certification professionnelle : l’information sur la certification, les taux d’obtention mis en relation avec les taux de présentation, les blocs de compétences, les débouchés (indicateur 3), l’adéquation à la certification et votre habilitation (indicateur 7), et les conditions de présentation à la certification (indicateur 16).</t>
  </si>
  <si>
    <t xml:space="preserve">Mode d’emploi</t>
  </si>
  <si>
    <t xml:space="preserve">1.  Remplir la fiche. Dans « Fiche », recopiez les mentions de la fiche officielle de la certification (libellé exact, registre et code RNCP ou RS, certificateur, date d’enregistrement, niveau) et choisissez votre profil : l’applicabilité des points se calcule.</t>
  </si>
  <si>
    <t xml:space="preserve">2.  Saisir les effectifs. Entrés, abandons, présentés, obtenus en totalité, validations partielles : les taux de présentation, d’abandon, d’obtention et d’échec se calculent, avec une phrase de lecture qui met l’obtention en relation avec la présentation.</t>
  </si>
  <si>
    <t xml:space="preserve">3.  Documenter les suites. Reprenez de la fiche de la certification les taux d’insertion global et dans le métier visé (avec la date de consultation), puis les poursuites d’études, équivalences, passerelles et blocs de compétences.</t>
  </si>
  <si>
    <t xml:space="preserve">4.  Croiser. Dans « Tableau croisé », une ligne par compétence du référentiel : module, durée, évaluation prévue par le certificateur et en cours de formation ; marquez « oui », « partiellement » ou « non » et notez l’action.</t>
  </si>
  <si>
    <t xml:space="preserve">5.  Contrôler. Dans « Check-list », chaque point est maîtrisé ou non, avec la preuve, un responsable et une échéance. La synthèse en tête indique le niveau d’alerte selon la pondération V10.</t>
  </si>
  <si>
    <t xml:space="preserve">6.  Conserver. Gardez la fiche datée, l’habilitation ou la convention, les procès-verbaux de session et les preuves d’inscription : l’auditeur apprécie la mise en œuvre sur son échantillon de formations.</t>
  </si>
  <si>
    <t xml:space="preserve">Ce que le document de travail V10 indique (reformulé)</t>
  </si>
  <si>
    <t xml:space="preserve">Indicateur 3, modifié : lorsque le prestataire conduit à une certification professionnelle, il informe sur les taux d’obtention, la possibilité de valider des blocs de compétences, les équivalences, passerelles et suites de parcours, en particulier les poursuites d’études et les débouchés. Le taux d’obtention doit être mis en relation avec le taux de présentation à l’examen ; les débouchés comprennent les taux d’insertion global et dans le métier visé de la fiche de la certification.</t>
  </si>
  <si>
    <t xml:space="preserve">Indicateur 7, modifié : le prestataire s’assure de l’adéquation du contenu aux exigences de la certification visée et peut prouver sa capacité à l’assurer, y compris en qualité d’organisme habilité (habilitation ou convention avec le certificateur, tableau croisé). Indicateur 16 : les conditions de présentation respectent les exigences formelles de l’autorité de certification.</t>
  </si>
  <si>
    <t xml:space="preserve">Pondération : l’indicateur 3 peut donner une non-conformité mineure ou majeure ; pour les indicateurs 7 et 16, tout écart, même partiel, est une non-conformité majeure. Nouveaux entrants : la communication sur les taux d’obtention est auditée à l’audit de surveillance.</t>
  </si>
  <si>
    <t xml:space="preserve">Sous-traitance : l’indicateur 3 n’est pas applicable au sous-traitant (le donneur d’ordres informe) ; pour les indicateurs 7 et 16, le certificateur tient compte des missions confiées.</t>
  </si>
  <si>
    <t xml:space="preserve">Applicabilité (relevé indicatif, à confirmer par le guide final) : indicateurs 3 et 16 pour les CFA, les actions de formation et les VAE ; indicateur 7 pour les CFA et les actions de formation. Aucun de ces indicateurs ne s’applique au bilan de compétences.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</si>
  <si>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</si>
  <si>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</si>
  <si>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</si>
  <si>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</si>
  <si>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</si>
  <si>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Fiche : certification visée, résultats calculés, débouchés, poursuites d’études, équivalences, passerelles, blocs de compétences.</t>
  </si>
  <si>
    <t xml:space="preserve">•  Tableau croisé : référentiel de la certification et contenu de la formation, avec taux de couverture.</t>
  </si>
  <si>
    <t xml:space="preserve">•  Check-list : 25 points de contrôle (indicateurs 3, 7 et 16 et indicateurs voisins 1, 5, 6, 8, 27), cinq lignes libres, synthèse par indicateur.</t>
  </si>
  <si>
    <t xml:space="preserve">•  Exemples : une formation certifiante fictive (44 entrants, 38 présentés, 31 certifiés) dans un organisme fictif de six personnes ; certification, code et valeurs sont fictifs.</t>
  </si>
  <si>
    <t xml:space="preserve">•  Listes : contenu des menus déroulants.</t>
  </si>
  <si>
    <t xml:space="preserve">Pour aller plus loin</t>
  </si>
  <si>
    <t xml:space="preserve">L’article qui accompagne ce modèle : k-li-t.com/qualiopi-indicateurs-3-7-16-certification/</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</si>
  <si>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</si>
  <si>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Indicateurs 3, 7 et 16 : fiche de la certification</t>
  </si>
  <si>
    <t xml:space="preserve">Fiche de la certification visée</t>
  </si>
  <si>
    <t xml:space="preserve">Recopiez les mentions de la fiche officielle de la certification : libellé exact, code, certificateur, date d’enregistrement, niveau.</t>
  </si>
  <si>
    <t xml:space="preserve">1. La certification visée</t>
  </si>
  <si>
    <t xml:space="preserve">Catégorie d’actions concernée (profil)</t>
  </si>
  <si>
    <t xml:space="preserve">Libellé exact de la certification</t>
  </si>
  <si>
    <t xml:space="preserve">Registre</t>
  </si>
  <si>
    <t xml:space="preserve">Code de la fiche (numéro RNCP ou RS)</t>
  </si>
  <si>
    <t xml:space="preserve">Certificateur (autorité de certification)</t>
  </si>
  <si>
    <t xml:space="preserve">Date d’enregistrement de la certification</t>
  </si>
  <si>
    <t xml:space="preserve">Niveau de la certification</t>
  </si>
  <si>
    <t xml:space="preserve">Type de reconnaissance délivrée</t>
  </si>
  <si>
    <t xml:space="preserve">Lien de l’organisme avec le certificateur</t>
  </si>
  <si>
    <t xml:space="preserve">Référence et validité de l’habilitation ou de la convention</t>
  </si>
  <si>
    <t xml:space="preserve">Date de mise à jour de cette fiche</t>
  </si>
  <si>
    <t xml:space="preserve">2. Résultats (effectifs saisis, taux calculés)</t>
  </si>
  <si>
    <t xml:space="preserve">Période ou sessions concernées</t>
  </si>
  <si>
    <t xml:space="preserve">Stagiaires entrés dans le parcours</t>
  </si>
  <si>
    <t xml:space="preserve">Abandons en cours de parcours</t>
  </si>
  <si>
    <t xml:space="preserve">Candidats présentés à l’examen ou au jury</t>
  </si>
  <si>
    <t xml:space="preserve">Certification obtenue en totalité</t>
  </si>
  <si>
    <t xml:space="preserve">Validations partielles (blocs validés sans la certification entière)</t>
  </si>
  <si>
    <t xml:space="preserve">Candidats non reçus (calculé)</t>
  </si>
  <si>
    <t xml:space="preserve">Taux de présentation (présentés / entrés)</t>
  </si>
  <si>
    <t xml:space="preserve">Taux d’abandon en cours de parcours (abandons / entrés)</t>
  </si>
  <si>
    <t xml:space="preserve">Taux d’obtention de la certification (obtenue en totalité / présentés)</t>
  </si>
  <si>
    <t xml:space="preserve">Taux d’obtention avec validations partielles ((totalité + partielles) / présentés)</t>
  </si>
  <si>
    <t xml:space="preserve">Taux d’échec (non reçus / présentés)</t>
  </si>
  <si>
    <t xml:space="preserve">Lecture à publier (obtention mise en relation avec la présentation)</t>
  </si>
  <si>
    <t xml:space="preserve">3. Débouchés, poursuites d’études, équivalences, passerelles</t>
  </si>
  <si>
    <t xml:space="preserve">Taux d’insertion global dans l’emploi (valeur de la fiche de la certification, en %)</t>
  </si>
  <si>
    <t xml:space="preserve">Taux d’insertion dans le métier visé (valeur de la fiche de la certification, en %)</t>
  </si>
  <si>
    <t xml:space="preserve">Date de consultation de la fiche de la certification</t>
  </si>
  <si>
    <t xml:space="preserve">Débouchés (métiers ou emplois visés)</t>
  </si>
  <si>
    <t xml:space="preserve">Poursuites d’études envisageables (ou « aucune poursuite d’études »)</t>
  </si>
  <si>
    <t xml:space="preserve">Équivalences</t>
  </si>
  <si>
    <t xml:space="preserve">Passerelles et suites de parcours</t>
  </si>
  <si>
    <t xml:space="preserve">Possibilité de valider un ou plusieurs blocs de compétences</t>
  </si>
  <si>
    <t xml:space="preserve">Modalités de rattrapage</t>
  </si>
  <si>
    <t xml:space="preserve">Modalités spécifiques d’accès (apprentissage ou VAE)</t>
  </si>
  <si>
    <t xml:space="preserve">4. Blocs de compétences</t>
  </si>
  <si>
    <t xml:space="preserve">Intitulé du bloc de compétences</t>
  </si>
  <si>
    <t xml:space="preserve">Code du bloc</t>
  </si>
  <si>
    <t xml:space="preserve">Modalité d’évaluation du bloc</t>
  </si>
  <si>
    <t xml:space="preserve">Durée de formation (h)</t>
  </si>
  <si>
    <t xml:space="preserve">Validable séparément ?</t>
  </si>
  <si>
    <t xml:space="preserve">Équivalence ou passerelle liée</t>
  </si>
  <si>
    <t xml:space="preserve">Remarque</t>
  </si>
  <si>
    <t xml:space="preserve">Total des blocs</t>
  </si>
  <si>
    <t xml:space="preserve">K-li-T · Modèle Qualiopi V10 · Indicateur 7 : tableau croisé référentiel / contenu de la formation</t>
  </si>
  <si>
    <t xml:space="preserve">Tableau croisé : référentiel de la certification et contenu de la formation</t>
  </si>
  <si>
    <t xml:space="preserve">Une ligne par compétence ou capacité du référentiel de la certification : où elle est enseignée, combien de temps, comment elle est évaluée. Les écarts deviennent des actions.</t>
  </si>
  <si>
    <t xml:space="preserve">Compétences du référentiel listées</t>
  </si>
  <si>
    <t xml:space="preserve">Couvertes en totalité</t>
  </si>
  <si>
    <t xml:space="preserve">Couvertes partiellement</t>
  </si>
  <si>
    <t xml:space="preserve">Non couvertes</t>
  </si>
  <si>
    <t xml:space="preserve">Part couverte en totalité</t>
  </si>
  <si>
    <t xml:space="preserve">Heures de formation rattachées</t>
  </si>
  <si>
    <t xml:space="preserve">Écart avec la durée des blocs (onglet Fiche)</t>
  </si>
  <si>
    <t xml:space="preserve">N°</t>
  </si>
  <si>
    <t xml:space="preserve">Compétence ou capacité du référentiel de la certification</t>
  </si>
  <si>
    <t xml:space="preserve">Bloc</t>
  </si>
  <si>
    <t xml:space="preserve">Module ou séquence de la formation</t>
  </si>
  <si>
    <t xml:space="preserve">Durée (h)</t>
  </si>
  <si>
    <t xml:space="preserve">Évaluation prévue par le certificateur</t>
  </si>
  <si>
    <t xml:space="preserve">Évaluation en cours de formation</t>
  </si>
  <si>
    <t xml:space="preserve">Couvert ?</t>
  </si>
  <si>
    <t xml:space="preserve">Écart constaté et action</t>
  </si>
  <si>
    <t xml:space="preserve">K-li-T · Modèle Qualiopi V10 · Indicateurs 3, 7 et 16 : check-list de la formation certifiante</t>
  </si>
  <si>
    <t xml:space="preserve">Un point par ligne. Indiquez s’il est maîtrisé, la preuve disponible, le responsable et l’échéance. La synthèse en tête applique la pondération du document de travail V10.</t>
  </si>
  <si>
    <t xml:space="preserve">Profil (saisi dans l’onglet de la fiche)</t>
  </si>
  <si>
    <t xml:space="preserve">Date de référence</t>
  </si>
  <si>
    <t xml:space="preserve">Point de contrôle</t>
  </si>
  <si>
    <t xml:space="preserve">Niveau d’alerte (calculé)</t>
  </si>
  <si>
    <t xml:space="preserve">Points applicables</t>
  </si>
  <si>
    <t xml:space="preserve">Oui</t>
  </si>
  <si>
    <t xml:space="preserve">Partiellement</t>
  </si>
  <si>
    <t xml:space="preserve">Non</t>
  </si>
  <si>
    <t xml:space="preserve">À renseigner</t>
  </si>
  <si>
    <t xml:space="preserve">3. Information : taux d’obtention, blocs, équivalences, passerelles, poursuites d’études, débouchés (pondérable : mineure ou majeure)</t>
  </si>
  <si>
    <t xml:space="preserve">7. Adéquation à la certification visée, habilitation (majeure : tout écart, même partiel)</t>
  </si>
  <si>
    <t xml:space="preserve">16. Conditions de présentation à la certification (majeure : tout écart, même partiel)</t>
  </si>
  <si>
    <t xml:space="preserve">Indicateurs voisins : 1, 5, 6, 8 et 27 (selon leur propre pondération)</t>
  </si>
  <si>
    <t xml:space="preserve">Points de contrôle</t>
  </si>
  <si>
    <t xml:space="preserve">Indic.</t>
  </si>
  <si>
    <t xml:space="preserve">Concerne</t>
  </si>
  <si>
    <t xml:space="preserve">Preuve attendue (exemples, reformulés)</t>
  </si>
  <si>
    <t xml:space="preserve">Applicable à mon profil</t>
  </si>
  <si>
    <t xml:space="preserve">Point maîtrisé ?</t>
  </si>
  <si>
    <t xml:space="preserve">Preuve disponible (référence)</t>
  </si>
  <si>
    <t xml:space="preserve">Responsable</t>
  </si>
  <si>
    <t xml:space="preserve">Échéance</t>
  </si>
  <si>
    <t xml:space="preserve">Retard</t>
  </si>
  <si>
    <t xml:space="preserve">Commentaire</t>
  </si>
  <si>
    <t xml:space="preserve">Tous</t>
  </si>
  <si>
    <t xml:space="preserve">L’information publique mentionne le libellé exact de la certification, le code RNCP ou RS, le certificateur, le type de reconnaissance, la date d’enregistrement et le niveau (rappel de l’indicateur 1 pour les formations certifiantes).</t>
  </si>
  <si>
    <t xml:space="preserve">Site internet, fiche programme, plaquette, supports de contractualisation.</t>
  </si>
  <si>
    <t xml:space="preserve">Le taux d’obtention de la certification est publié, avec l’effectif concerné et son mode de calcul.</t>
  </si>
  <si>
    <t xml:space="preserve">Information publique, procès-verbaux de session.</t>
  </si>
  <si>
    <t xml:space="preserve">Le taux d’obtention est mis en relation avec le taux de présentation à l’examen (et, si utile, le taux d’échec et d’abandon).</t>
  </si>
  <si>
    <t xml:space="preserve">Taux de présentation, d’échec et d’abandon publiés à côté du taux d’obtention.</t>
  </si>
  <si>
    <t xml:space="preserve">La possibilité de valider un ou plusieurs blocs de compétences est indiquée, bloc par bloc.</t>
  </si>
  <si>
    <t xml:space="preserve">Fiche de la certification, tableau des blocs (onglet Fiche).</t>
  </si>
  <si>
    <t xml:space="preserve">Les équivalences, passerelles et suites de parcours sont indiquées, ou l’absence d’équivalence est dite.</t>
  </si>
  <si>
    <t xml:space="preserve">Fiche de la certification, information publique.</t>
  </si>
  <si>
    <t xml:space="preserve">Les poursuites d’études envisageables sont indiquées, ou l’absence de poursuite d’études (V10 : aucune mention ne doit laisser croire à un droit qui n’existe pas).</t>
  </si>
  <si>
    <t xml:space="preserve">Information publique, fiche de la certification.</t>
  </si>
  <si>
    <t xml:space="preserve">Les débouchés sont indiqués avec le taux d’insertion global dans l’emploi et le taux d’insertion dans le métier visé, tels que la fiche de la certification les présente.</t>
  </si>
  <si>
    <t xml:space="preserve">Fiche de la certification consultée et datée, trajectoires des bénéficiaires.</t>
  </si>
  <si>
    <t xml:space="preserve">Apprentissage, VAE</t>
  </si>
  <si>
    <t xml:space="preserve">Les modalités spécifiques d’accès par l’apprentissage ou la VAE, les modalités de rattrapage et les débouchés sont communiquées.</t>
  </si>
  <si>
    <t xml:space="preserve">Supports de contractualisation, information publique.</t>
  </si>
  <si>
    <t xml:space="preserve">Les objectifs opérationnels de la formation sont conformes aux objectifs fixés par la certification inscrite au RNCP ou au RS.</t>
  </si>
  <si>
    <t xml:space="preserve">Programme, référentiel de la certification.</t>
  </si>
  <si>
    <t xml:space="preserve">Le contenu de la formation est cohérent avec les objectifs du référentiel de la certification ; la situation de handicap est prise en compte dans la conception.</t>
  </si>
  <si>
    <t xml:space="preserve">Programme, tableau croisé, supports pédagogiques.</t>
  </si>
  <si>
    <t xml:space="preserve">Les prérequis de la formation sont cohérents avec ceux de la certification inscrite au RNCP ou au RS.</t>
  </si>
  <si>
    <t xml:space="preserve">Fiche de la certification, procédure d’admission et de positionnement.</t>
  </si>
  <si>
    <t xml:space="preserve">L’offre de formation présente le parcours en cohérence avec le référentiel de la certification (activités, compétences, évaluation).</t>
  </si>
  <si>
    <t xml:space="preserve">Présentation de l’offre, programme, référentiel de la certification.</t>
  </si>
  <si>
    <t xml:space="preserve">Votre habilitation à former à la certification, ou votre convention de partenariat avec le certificateur, est disponible et en cours de validité.</t>
  </si>
  <si>
    <t xml:space="preserve">Habilitation, convention, avenant ; date de fin de validité surveillée.</t>
  </si>
  <si>
    <t xml:space="preserve">Le tableau croisé entre le référentiel de compétences et le contenu de la formation est complet : chaque compétence a un module, une durée et une évaluation.</t>
  </si>
  <si>
    <t xml:space="preserve">Onglet « Tableau croisé » de ce classeur.</t>
  </si>
  <si>
    <t xml:space="preserve">La prestation est conforme au référentiel d’activité, de compétences et d’évaluation de la certification visée (durée, contenus, modalités d’évaluation).</t>
  </si>
  <si>
    <t xml:space="preserve">Référentiel de la certification, programme, grilles d’évaluation.</t>
  </si>
  <si>
    <t xml:space="preserve">Handicap</t>
  </si>
  <si>
    <t xml:space="preserve">Les processus d’aménagement des examens des certificateurs concernés sont mobilisés, avec suivi et accompagnement des personnes en situation de handicap.</t>
  </si>
  <si>
    <t xml:space="preserve">Procédure d’aménagement, demandes, échanges avec le certificateur.</t>
  </si>
  <si>
    <t xml:space="preserve">Sous-traitance</t>
  </si>
  <si>
    <t xml:space="preserve">Si une partie de la formation habilitée est sous-traitée ou portée : des éléments attestent que le sous-traitant respecte les conditions de l’habilitation.</t>
  </si>
  <si>
    <t xml:space="preserve">Convention tripartite ou avenant, information du certificateur, vérification des compétences du sous-traitant.</t>
  </si>
  <si>
    <t xml:space="preserve">Les bénéficiaires sont informés du déroulement de l’évaluation, y compris des conditions de passage d’un examen à distance.</t>
  </si>
  <si>
    <t xml:space="preserve">Convocation, livret d’accueil, information sur l’évaluation.</t>
  </si>
  <si>
    <t xml:space="preserve">Chaque candidat est inscrit à la session d’évaluation, et la preuve de l’inscription est conservée.</t>
  </si>
  <si>
    <t xml:space="preserve">Preuve d’inscription à la session, liste des inscrits.</t>
  </si>
  <si>
    <t xml:space="preserve">Votre habilitation à évaluer et la convention de partenariat avec le certificateur sont disponibles ; le référentiel d’évaluation et le règlement d’organisation des examens sont connus.</t>
  </si>
  <si>
    <t xml:space="preserve">Habilitation, convention, référentiel d’évaluation, règlement des examens.</t>
  </si>
  <si>
    <t xml:space="preserve">Les procès-verbaux des sessions d’examen et les évaluations réalisées en cours de formation sont conservés.</t>
  </si>
  <si>
    <t xml:space="preserve">Procès-verbaux, livret d’évaluations.</t>
  </si>
  <si>
    <t xml:space="preserve">Les attestations de réussite ou de suivi de formations réglementaires obligatoires pour obtenir la certification sont recueillies.</t>
  </si>
  <si>
    <t xml:space="preserve">Attestations des candidats.</t>
  </si>
  <si>
    <t xml:space="preserve">Les modalités d’aménagement des examens pour les personnes en situation de handicap sont définies et connues (demande, interlocuteur, calendrier fixé par le certificateur).</t>
  </si>
  <si>
    <t xml:space="preserve">Procédure, demandes d’aménagement, réponses du certificateur.</t>
  </si>
  <si>
    <t xml:space="preserve">Évaluation par un tiers</t>
  </si>
  <si>
    <t xml:space="preserve">Lorsque vous n’êtes pas chargé de l’évaluation, vous orientez le bénéficiaire vers l’évaluateur.</t>
  </si>
  <si>
    <t xml:space="preserve">Information donnée au bénéficiaire, coordonnées de l’évaluateur.</t>
  </si>
  <si>
    <t xml:space="preserve">VAE</t>
  </si>
  <si>
    <t xml:space="preserve">Pour une VAE : vous avez demandé au certificateur les conditions de présentation aux certifications et les calendriers de jury.</t>
  </si>
  <si>
    <t xml:space="preserve">Échanges avec le certificateur, calendriers de jury.</t>
  </si>
  <si>
    <t xml:space="preserve">Fiche de la certification visée (exemple fictif)</t>
  </si>
  <si>
    <t xml:space="preserve">Certification, organisme et chiffres fictifs : ils montrent la précision utile, ils ne sont pas à recopier.</t>
  </si>
  <si>
    <t xml:space="preserve">AF : actions de formation</t>
  </si>
  <si>
    <t xml:space="preserve">Titre fictif « Coordinateur de projets de formation »</t>
  </si>
  <si>
    <t xml:space="preserve">RNCP</t>
  </si>
  <si>
    <t xml:space="preserve">RNCP00000 (code fictif)</t>
  </si>
  <si>
    <t xml:space="preserve">Certificateur fictif A</t>
  </si>
  <si>
    <t xml:space="preserve">Niveau 5 (fictif)</t>
  </si>
  <si>
    <t xml:space="preserve">Titre à finalité professionnelle</t>
  </si>
  <si>
    <t xml:space="preserve">Convention de partenariat avec le certificateur</t>
  </si>
  <si>
    <t xml:space="preserve">Convention fictive CF-2025-014, valable jusqu’au 31/08/2028</t>
  </si>
  <si>
    <t xml:space="preserve">Une session, du 1er septembre 2025 au 30 juin 2026</t>
  </si>
  <si>
    <t xml:space="preserve">Coordinateur ou assistant de production de formation, gestionnaire de formation en organisme de formation ou en entreprise (exemple fictif)</t>
  </si>
  <si>
    <t xml:space="preserve">Aucune poursuite d’études de droit : l’admission dans un titre de niveau supérieur dépend du dossier et de l’établissement (exemple fictif)</t>
  </si>
  <si>
    <t xml:space="preserve">Aucune équivalence à ce jour</t>
  </si>
  <si>
    <t xml:space="preserve">Passerelle vers un titre voisin du même certificateur, après étude du dossier (exemple fictif)</t>
  </si>
  <si>
    <t xml:space="preserve">Repassage des blocs non validés à la session suivante</t>
  </si>
  <si>
    <t xml:space="preserve">Sans objet : formation continue uniquement</t>
  </si>
  <si>
    <t xml:space="preserve">Organiser et planifier l’activité de formation</t>
  </si>
  <si>
    <t xml:space="preserve">BC01 (fictif)</t>
  </si>
  <si>
    <t xml:space="preserve">Mise en situation professionnelle et entretien</t>
  </si>
  <si>
    <t xml:space="preserve">Concevoir une action de formation</t>
  </si>
  <si>
    <t xml:space="preserve">BC02 (fictif)</t>
  </si>
  <si>
    <t xml:space="preserve">Étude de cas et soutenance</t>
  </si>
  <si>
    <t xml:space="preserve">Passerelle vers le titre voisin (fictif)</t>
  </si>
  <si>
    <t xml:space="preserve">Gérer le suivi administratif et financier</t>
  </si>
  <si>
    <t xml:space="preserve">BC03 (fictif)</t>
  </si>
  <si>
    <t xml:space="preserve">Épreuve écrite et exercice pratique</t>
  </si>
  <si>
    <t xml:space="preserve">Assurer la relation avec les partenaires et la qualité</t>
  </si>
  <si>
    <t xml:space="preserve">BC04 (fictif)</t>
  </si>
  <si>
    <t xml:space="preserve">Mise en situation et dossier professionnel</t>
  </si>
  <si>
    <t xml:space="preserve">Tableau croisé : référentiel de la certification et contenu de la formation (exemple fictif)</t>
  </si>
  <si>
    <t xml:space="preserve">Planifier les sessions et les moyens</t>
  </si>
  <si>
    <t xml:space="preserve">BC01</t>
  </si>
  <si>
    <t xml:space="preserve">Module 1 : planification et logistique</t>
  </si>
  <si>
    <t xml:space="preserve">Mise en situation devant jury</t>
  </si>
  <si>
    <t xml:space="preserve">Exercice de planification, contrôle continu</t>
  </si>
  <si>
    <t xml:space="preserve">Organiser l’accueil et la logistique des sessions</t>
  </si>
  <si>
    <t xml:space="preserve">Étude de cas</t>
  </si>
  <si>
    <t xml:space="preserve">Concevoir le programme et les supports pédagogiques</t>
  </si>
  <si>
    <t xml:space="preserve">BC02</t>
  </si>
  <si>
    <t xml:space="preserve">Module 2 : ingénierie pédagogique</t>
  </si>
  <si>
    <t xml:space="preserve">Atelier de conception noté</t>
  </si>
  <si>
    <t xml:space="preserve">Définir les modalités d’évaluation des acquis</t>
  </si>
  <si>
    <t xml:space="preserve">QCM de fin de module</t>
  </si>
  <si>
    <t xml:space="preserve">Évaluation à froid non abordée : ajouter 7 h au module 2 avant la prochaine session.</t>
  </si>
  <si>
    <t xml:space="preserve">Suivre les présences et la facturation</t>
  </si>
  <si>
    <t xml:space="preserve">BC03</t>
  </si>
  <si>
    <t xml:space="preserve">Module 3 : gestion administrative</t>
  </si>
  <si>
    <t xml:space="preserve">Épreuve écrite</t>
  </si>
  <si>
    <t xml:space="preserve">Exercice sur logiciel de gestion</t>
  </si>
  <si>
    <t xml:space="preserve">Gérer les financements (OPCO, CPF, financements directs)</t>
  </si>
  <si>
    <t xml:space="preserve">Exercice pratique</t>
  </si>
  <si>
    <t xml:space="preserve">Cas pratique de montage de dossier</t>
  </si>
  <si>
    <t xml:space="preserve">Animer la relation avec les financeurs et les partenaires</t>
  </si>
  <si>
    <t xml:space="preserve">BC04</t>
  </si>
  <si>
    <t xml:space="preserve">Module 4 : partenaires et qualité</t>
  </si>
  <si>
    <t xml:space="preserve">Mise en situation</t>
  </si>
  <si>
    <t xml:space="preserve">Jeu de rôle</t>
  </si>
  <si>
    <t xml:space="preserve">Traiter les réclamations et suivre les indicateurs de qualité</t>
  </si>
  <si>
    <t xml:space="preserve">Dossier professionnel</t>
  </si>
  <si>
    <t xml:space="preserve">Aucun module ne couvre cette compétence : créer un module et l’ajouter à la durée du bloc 4.</t>
  </si>
  <si>
    <t xml:space="preserve">Check-list d’une formation certifiante : indicateurs 3, 7 et 16 (exemple fictif)</t>
  </si>
  <si>
    <t xml:space="preserve">Site internet, page de la formation, mise à jour le 15/09/2026</t>
  </si>
  <si>
    <t xml:space="preserve">Responsable pédagogique</t>
  </si>
  <si>
    <t xml:space="preserve">Page web : 81,6 % (31 sur 38), session 2025-2026</t>
  </si>
  <si>
    <t xml:space="preserve">Responsable qualité</t>
  </si>
  <si>
    <t xml:space="preserve">Taux d’abandon publié, taux de présentation absent de la plaquette</t>
  </si>
  <si>
    <t xml:space="preserve">Ajouter le taux de présentation (86,4 %) à la plaquette</t>
  </si>
  <si>
    <t xml:space="preserve">Fiche programme : quatre blocs listés</t>
  </si>
  <si>
    <t xml:space="preserve">Mention « aucune équivalence à ce jour » sur la fiche programme</t>
  </si>
  <si>
    <t xml:space="preserve">Mention de l’absence de poursuite d’études de droit</t>
  </si>
  <si>
    <t xml:space="preserve">Valeurs de la fiche de la certification, consultée le 02/09/2026</t>
  </si>
  <si>
    <t xml:space="preserve">Sans objet</t>
  </si>
  <si>
    <t xml:space="preserve">Ni apprentissage ni VAE pour cette formation</t>
  </si>
  <si>
    <t xml:space="preserve">Programme comparé au référentiel</t>
  </si>
  <si>
    <t xml:space="preserve">Tableau croisé (onglet de ce classeur)</t>
  </si>
  <si>
    <t xml:space="preserve">Fiche d’admission reprenant les prérequis du certificateur</t>
  </si>
  <si>
    <t xml:space="preserve">Fiche programme alignée sur le référentiel</t>
  </si>
  <si>
    <t xml:space="preserve">Dirigeant</t>
  </si>
  <si>
    <t xml:space="preserve">Surveiller la date de fin de validité</t>
  </si>
  <si>
    <t xml:space="preserve">Tableau croisé : 7 compétences sur 8 couvertes, dont une partiellement</t>
  </si>
  <si>
    <t xml:space="preserve">Créer le module manquant et compléter le module 2</t>
  </si>
  <si>
    <t xml:space="preserve">Évaluation du module 2 à compléter</t>
  </si>
  <si>
    <t xml:space="preserve">Procédure d’aménagement des examens non écrite</t>
  </si>
  <si>
    <t xml:space="preserve">Référent handicap</t>
  </si>
  <si>
    <t xml:space="preserve">Rédiger la procédure et la tester sur une demande</t>
  </si>
  <si>
    <t xml:space="preserve">Aucune sous-traitance de la formation habilitée</t>
  </si>
  <si>
    <t xml:space="preserve">Convocation et livret d’accueil</t>
  </si>
  <si>
    <t xml:space="preserve">Secrétariat pédagogique</t>
  </si>
  <si>
    <t xml:space="preserve">Liste des inscrits de la session</t>
  </si>
  <si>
    <t xml:space="preserve">Convention et règlement des examens du certificateur</t>
  </si>
  <si>
    <t xml:space="preserve">Procès-verbal de la session de juin 2026</t>
  </si>
  <si>
    <t xml:space="preserve">Pas de formation réglementaire obligatoire préalable</t>
  </si>
  <si>
    <t xml:space="preserve">Même procédure d’aménagement que ci-dessus</t>
  </si>
  <si>
    <t xml:space="preserve">L’organisme est habilité à évaluer</t>
  </si>
  <si>
    <t xml:space="preserve">Pas de VAE</t>
  </si>
  <si>
    <t xml:space="preserve">K-li-T · Listes déroulantes (modifiables)</t>
  </si>
  <si>
    <t xml:space="preserve">Ces listes alimentent les menus déroulants des autres onglets. Vous pouvez en modifier le contenu.</t>
  </si>
  <si>
    <t xml:space="preserve">Profil</t>
  </si>
  <si>
    <t xml:space="preserve">Reconnaissance</t>
  </si>
  <si>
    <t xml:space="preserve">Lien</t>
  </si>
  <si>
    <t xml:space="preserve">Couvert</t>
  </si>
  <si>
    <t xml:space="preserve">Point</t>
  </si>
  <si>
    <t xml:space="preserve">Diplôme</t>
  </si>
  <si>
    <t xml:space="preserve">Organisme habilité à former ou à évaluer</t>
  </si>
  <si>
    <t xml:space="preserve">CFA : apprentissage</t>
  </si>
  <si>
    <t xml:space="preserve">RS</t>
  </si>
  <si>
    <t xml:space="preserve">VAE : validation des acquis de l’expérience</t>
  </si>
  <si>
    <t xml:space="preserve">Certificat de qualification professionnelle</t>
  </si>
  <si>
    <t xml:space="preserve">Aucun lien formel : le certificateur évalue seul</t>
  </si>
  <si>
    <t xml:space="preserve">BC : bilan de compétences</t>
  </si>
  <si>
    <t xml:space="preserve">Certification inscrite au Répertoire spécifique</t>
  </si>
  <si>
    <t xml:space="preserve">Intervention en sous-traitance d’un organisme habilité</t>
  </si>
  <si>
    <t xml:space="preserve">Autre</t>
  </si>
</sst>
</file>

<file path=xl/styles.xml><?xml version="1.0" encoding="utf-8"?>
<styleSheet xmlns="http://schemas.openxmlformats.org/spreadsheetml/2006/main">
  <numFmts count="7">
    <numFmt numFmtId="164" formatCode="General"/>
    <numFmt numFmtId="165" formatCode="dd/mm/yyyy"/>
    <numFmt numFmtId="166" formatCode="0"/>
    <numFmt numFmtId="167" formatCode="0.0%"/>
    <numFmt numFmtId="168" formatCode="0.0"/>
    <numFmt numFmtId="169" formatCode="0%"/>
    <numFmt numFmtId="170" formatCode="General"/>
  </numFmts>
  <fonts count="13">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
      <b val="true"/>
      <i val="true"/>
      <sz val="10"/>
      <color rgb="FFB83E24"/>
      <name val="Arial"/>
      <family val="0"/>
      <charset val="1"/>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1EEE8"/>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
      <patternFill patternType="solid">
        <fgColor rgb="FF1D9E75"/>
        <bgColor rgb="FF008080"/>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6" borderId="2" xfId="0" applyFont="true" applyBorder="true" applyAlignment="true" applyProtection="false">
      <alignment horizontal="center" vertical="center" textRotation="0" wrapText="fals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10" fillId="7" borderId="2" xfId="0" applyFont="true" applyBorder="true" applyAlignment="true" applyProtection="false">
      <alignment horizontal="center" vertical="center" textRotation="0" wrapText="fals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6" fontId="11" fillId="4" borderId="2" xfId="0" applyFont="true" applyBorder="true" applyAlignment="true" applyProtection="false">
      <alignment horizontal="center" vertical="top" textRotation="0" wrapText="true" indent="0" shrinkToFit="false"/>
      <protection locked="true" hidden="false"/>
    </xf>
    <xf numFmtId="167" fontId="11" fillId="4" borderId="2" xfId="0" applyFont="true" applyBorder="true" applyAlignment="true" applyProtection="false">
      <alignment horizontal="center" vertical="top" textRotation="0" wrapText="true" indent="0" shrinkToFit="false"/>
      <protection locked="true" hidden="false"/>
    </xf>
    <xf numFmtId="164" fontId="11" fillId="4" borderId="2" xfId="0" applyFont="true" applyBorder="true" applyAlignment="true" applyProtection="false">
      <alignment horizontal="left"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4" fillId="8" borderId="2" xfId="0" applyFont="true" applyBorder="true" applyAlignment="true" applyProtection="false">
      <alignment horizontal="left" vertical="top" textRotation="0" wrapText="true" indent="0" shrinkToFit="false"/>
      <protection locked="true" hidden="false"/>
    </xf>
    <xf numFmtId="164" fontId="11" fillId="4"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9" fontId="11" fillId="4"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70"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
      <font>
        <name val="Arial"/>
        <charset val="1"/>
        <family val="0"/>
        <color rgb="FF1A1816"/>
      </font>
      <fill>
        <patternFill>
          <bgColor rgb="FFFBE6DF"/>
        </patternFill>
      </fill>
    </dxf>
    <dxf>
      <font>
        <name val="Arial"/>
        <charset val="1"/>
        <family val="0"/>
        <color rgb="FFA39D93"/>
      </font>
      <fill>
        <patternFill>
          <bgColor rgb="FFF1EEE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1EEE8"/>
      <rgbColor rgb="FFFBFAF7"/>
      <rgbColor rgb="FFFBE6DF"/>
      <rgbColor rgb="FF99CCFF"/>
      <rgbColor rgb="FFFF99CC"/>
      <rgbColor rgb="FFCC99FF"/>
      <rgbColor rgb="FFFFCC99"/>
      <rgbColor rgb="FF3366FF"/>
      <rgbColor rgb="FF33CCCC"/>
      <rgbColor rgb="FF99CC00"/>
      <rgbColor rgb="FFFFCC00"/>
      <rgbColor rgb="FFFF9900"/>
      <rgbColor rgb="FFE8593C"/>
      <rgbColor rgb="FF5F5850"/>
      <rgbColor rgb="FFA39D93"/>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7" customFormat="false" ht="57" hidden="false" customHeight="true" outlineLevel="0" collapsed="false">
      <c r="B17" s="4" t="s">
        <v>12</v>
      </c>
    </row>
    <row r="18" customFormat="false" ht="43.5" hidden="false" customHeight="true" outlineLevel="0" collapsed="false">
      <c r="B18" s="4" t="s">
        <v>13</v>
      </c>
    </row>
    <row r="19" customFormat="false" ht="30" hidden="false" customHeight="true" outlineLevel="0" collapsed="false">
      <c r="B19" s="4" t="s">
        <v>14</v>
      </c>
    </row>
    <row r="20" customFormat="false" ht="43.5" hidden="false" customHeight="true" outlineLevel="0" collapsed="false">
      <c r="B20" s="4" t="s">
        <v>15</v>
      </c>
    </row>
    <row r="22" customFormat="false" ht="19.5" hidden="false" customHeight="true" outlineLevel="0" collapsed="false">
      <c r="B22" s="5" t="s">
        <v>16</v>
      </c>
    </row>
    <row r="23" customFormat="false" ht="18" hidden="false" customHeight="true" outlineLevel="0" collapsed="false">
      <c r="B23" s="6" t="s">
        <v>17</v>
      </c>
    </row>
    <row r="24" customFormat="false" ht="18" hidden="false" customHeight="true" outlineLevel="0" collapsed="false">
      <c r="B24" s="7" t="s">
        <v>18</v>
      </c>
    </row>
    <row r="25" customFormat="false" ht="18" hidden="false" customHeight="true" outlineLevel="0" collapsed="false">
      <c r="B25" s="8" t="s">
        <v>19</v>
      </c>
    </row>
    <row r="27" customFormat="false" ht="19.5" hidden="false" customHeight="true" outlineLevel="0" collapsed="false">
      <c r="B27" s="5" t="s">
        <v>20</v>
      </c>
    </row>
    <row r="28" customFormat="false" ht="30" hidden="false" customHeight="true" outlineLevel="0" collapsed="false">
      <c r="B28" s="4" t="s">
        <v>21</v>
      </c>
    </row>
    <row r="29" customFormat="false" ht="16.5" hidden="false" customHeight="true" outlineLevel="0" collapsed="false">
      <c r="B29" s="4" t="s">
        <v>22</v>
      </c>
    </row>
    <row r="30" customFormat="false" ht="30" hidden="false" customHeight="true" outlineLevel="0" collapsed="false">
      <c r="B30" s="4" t="s">
        <v>23</v>
      </c>
    </row>
    <row r="31" customFormat="false" ht="30" hidden="false" customHeight="true" outlineLevel="0" collapsed="false">
      <c r="B31" s="4" t="s">
        <v>24</v>
      </c>
    </row>
    <row r="32" customFormat="false" ht="16.5" hidden="false" customHeight="true" outlineLevel="0" collapsed="false">
      <c r="B32" s="4" t="s">
        <v>25</v>
      </c>
    </row>
    <row r="34" customFormat="false" ht="19.5" hidden="false" customHeight="true" outlineLevel="0" collapsed="false">
      <c r="B34" s="5" t="s">
        <v>26</v>
      </c>
    </row>
    <row r="35" customFormat="false" ht="16.5" hidden="false" customHeight="true" outlineLevel="0" collapsed="false">
      <c r="B35" s="4" t="s">
        <v>27</v>
      </c>
    </row>
    <row r="37" customFormat="false" ht="43.5" hidden="false" customHeight="true" outlineLevel="0" collapsed="false">
      <c r="B37" s="9" t="s">
        <v>28</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28"/>
    <col collapsed="false" customWidth="true" hidden="false" outlineLevel="0" max="4" min="4" style="0" width="14"/>
    <col collapsed="false" customWidth="true" hidden="false" outlineLevel="0" max="5" min="5" style="0" width="16"/>
    <col collapsed="false" customWidth="true" hidden="false" outlineLevel="0" max="6" min="6" style="0" width="36"/>
    <col collapsed="false" customWidth="true" hidden="false" outlineLevel="0" max="7" min="7" style="0" width="28"/>
  </cols>
  <sheetData>
    <row r="1" customFormat="false" ht="21.75" hidden="false" customHeight="true" outlineLevel="0" collapsed="false">
      <c r="A1" s="1" t="s">
        <v>29</v>
      </c>
      <c r="B1" s="2"/>
      <c r="C1" s="2"/>
      <c r="D1" s="2"/>
      <c r="E1" s="2"/>
      <c r="F1" s="2"/>
      <c r="G1" s="2"/>
    </row>
    <row r="2" customFormat="false" ht="25.5" hidden="false" customHeight="true" outlineLevel="0" collapsed="false">
      <c r="A2" s="3" t="s">
        <v>30</v>
      </c>
    </row>
    <row r="3" customFormat="false" ht="15" hidden="false" customHeight="false" outlineLevel="0" collapsed="false">
      <c r="A3" s="10" t="s">
        <v>31</v>
      </c>
    </row>
    <row r="4" customFormat="false" ht="19.5" hidden="false" customHeight="true" outlineLevel="0" collapsed="false">
      <c r="A4" s="11" t="s">
        <v>32</v>
      </c>
      <c r="B4" s="11"/>
      <c r="C4" s="11"/>
      <c r="D4" s="11"/>
      <c r="E4" s="11"/>
      <c r="F4" s="11"/>
      <c r="G4" s="11"/>
    </row>
    <row r="5" customFormat="false" ht="21.75" hidden="false" customHeight="true" outlineLevel="0" collapsed="false">
      <c r="A5" s="12" t="s">
        <v>33</v>
      </c>
      <c r="B5" s="13"/>
      <c r="C5" s="13"/>
      <c r="D5" s="13"/>
      <c r="E5" s="13"/>
    </row>
    <row r="6" customFormat="false" ht="21.75" hidden="false" customHeight="true" outlineLevel="0" collapsed="false">
      <c r="A6" s="12" t="s">
        <v>34</v>
      </c>
      <c r="B6" s="13"/>
      <c r="C6" s="13"/>
      <c r="D6" s="13"/>
      <c r="E6" s="13"/>
    </row>
    <row r="7" customFormat="false" ht="21.75" hidden="false" customHeight="true" outlineLevel="0" collapsed="false">
      <c r="A7" s="12" t="s">
        <v>35</v>
      </c>
      <c r="B7" s="13"/>
      <c r="C7" s="13"/>
      <c r="D7" s="13"/>
      <c r="E7" s="13"/>
    </row>
    <row r="8" customFormat="false" ht="21.75" hidden="false" customHeight="true" outlineLevel="0" collapsed="false">
      <c r="A8" s="12" t="s">
        <v>36</v>
      </c>
      <c r="B8" s="13"/>
      <c r="C8" s="13"/>
      <c r="D8" s="13"/>
      <c r="E8" s="13"/>
    </row>
    <row r="9" customFormat="false" ht="21.75" hidden="false" customHeight="true" outlineLevel="0" collapsed="false">
      <c r="A9" s="12" t="s">
        <v>37</v>
      </c>
      <c r="B9" s="13"/>
      <c r="C9" s="13"/>
      <c r="D9" s="13"/>
      <c r="E9" s="13"/>
    </row>
    <row r="10" customFormat="false" ht="21.75" hidden="false" customHeight="true" outlineLevel="0" collapsed="false">
      <c r="A10" s="12" t="s">
        <v>38</v>
      </c>
      <c r="B10" s="14"/>
      <c r="C10" s="14"/>
      <c r="D10" s="14"/>
      <c r="E10" s="14"/>
    </row>
    <row r="11" customFormat="false" ht="21.75" hidden="false" customHeight="true" outlineLevel="0" collapsed="false">
      <c r="A11" s="12" t="s">
        <v>39</v>
      </c>
      <c r="B11" s="13"/>
      <c r="C11" s="13"/>
      <c r="D11" s="13"/>
      <c r="E11" s="13"/>
    </row>
    <row r="12" customFormat="false" ht="21.75" hidden="false" customHeight="true" outlineLevel="0" collapsed="false">
      <c r="A12" s="12" t="s">
        <v>40</v>
      </c>
      <c r="B12" s="13"/>
      <c r="C12" s="13"/>
      <c r="D12" s="13"/>
      <c r="E12" s="13"/>
    </row>
    <row r="13" customFormat="false" ht="21.75" hidden="false" customHeight="true" outlineLevel="0" collapsed="false">
      <c r="A13" s="12" t="s">
        <v>41</v>
      </c>
      <c r="B13" s="13"/>
      <c r="C13" s="13"/>
      <c r="D13" s="13"/>
      <c r="E13" s="13"/>
    </row>
    <row r="14" customFormat="false" ht="31.5" hidden="false" customHeight="true" outlineLevel="0" collapsed="false">
      <c r="A14" s="12" t="s">
        <v>42</v>
      </c>
      <c r="B14" s="13"/>
      <c r="C14" s="13"/>
      <c r="D14" s="13"/>
      <c r="E14" s="13"/>
    </row>
    <row r="15" customFormat="false" ht="21.75" hidden="false" customHeight="true" outlineLevel="0" collapsed="false">
      <c r="A15" s="12" t="s">
        <v>43</v>
      </c>
      <c r="B15" s="14"/>
      <c r="C15" s="14"/>
      <c r="D15" s="14"/>
      <c r="E15" s="14"/>
    </row>
    <row r="17" customFormat="false" ht="19.5" hidden="false" customHeight="true" outlineLevel="0" collapsed="false">
      <c r="A17" s="15" t="s">
        <v>44</v>
      </c>
      <c r="B17" s="15"/>
      <c r="C17" s="15"/>
      <c r="D17" s="15"/>
      <c r="E17" s="15"/>
      <c r="F17" s="15"/>
      <c r="G17" s="15"/>
    </row>
    <row r="18" customFormat="false" ht="21.75" hidden="false" customHeight="true" outlineLevel="0" collapsed="false">
      <c r="A18" s="12" t="s">
        <v>45</v>
      </c>
      <c r="B18" s="13"/>
      <c r="C18" s="13"/>
      <c r="D18" s="13"/>
      <c r="E18" s="13"/>
    </row>
    <row r="19" customFormat="false" ht="21.75" hidden="false" customHeight="true" outlineLevel="0" collapsed="false">
      <c r="A19" s="12" t="s">
        <v>46</v>
      </c>
      <c r="B19" s="16"/>
      <c r="C19" s="16"/>
      <c r="D19" s="16"/>
      <c r="E19" s="16"/>
    </row>
    <row r="20" customFormat="false" ht="21.75" hidden="false" customHeight="true" outlineLevel="0" collapsed="false">
      <c r="A20" s="12" t="s">
        <v>47</v>
      </c>
      <c r="B20" s="16"/>
      <c r="C20" s="16"/>
      <c r="D20" s="16"/>
      <c r="E20" s="16"/>
    </row>
    <row r="21" customFormat="false" ht="21.75" hidden="false" customHeight="true" outlineLevel="0" collapsed="false">
      <c r="A21" s="12" t="s">
        <v>48</v>
      </c>
      <c r="B21" s="16"/>
      <c r="C21" s="16"/>
      <c r="D21" s="16"/>
      <c r="E21" s="16"/>
    </row>
    <row r="22" customFormat="false" ht="21.75" hidden="false" customHeight="true" outlineLevel="0" collapsed="false">
      <c r="A22" s="12" t="s">
        <v>49</v>
      </c>
      <c r="B22" s="16"/>
      <c r="C22" s="16"/>
      <c r="D22" s="16"/>
      <c r="E22" s="16"/>
    </row>
    <row r="23" customFormat="false" ht="31.5" hidden="false" customHeight="true" outlineLevel="0" collapsed="false">
      <c r="A23" s="12" t="s">
        <v>50</v>
      </c>
      <c r="B23" s="16"/>
      <c r="C23" s="16"/>
      <c r="D23" s="16"/>
      <c r="E23" s="16"/>
    </row>
    <row r="24" customFormat="false" ht="21.75" hidden="false" customHeight="true" outlineLevel="0" collapsed="false">
      <c r="A24" s="12" t="s">
        <v>51</v>
      </c>
      <c r="B24" s="17" t="str">
        <f aca="false">IF(OR(B21="",B22=""),"",B21-B22-N(B23))</f>
        <v/>
      </c>
      <c r="C24" s="17"/>
      <c r="D24" s="17"/>
      <c r="E24" s="17"/>
    </row>
    <row r="25" customFormat="false" ht="21.75" hidden="false" customHeight="true" outlineLevel="0" collapsed="false">
      <c r="A25" s="12" t="s">
        <v>52</v>
      </c>
      <c r="B25" s="18" t="str">
        <f aca="false">IF(OR(B19="",B19=0,B21=""),"",B21/B19)</f>
        <v/>
      </c>
      <c r="C25" s="18"/>
      <c r="D25" s="18"/>
      <c r="E25" s="18"/>
    </row>
    <row r="26" customFormat="false" ht="31.5" hidden="false" customHeight="true" outlineLevel="0" collapsed="false">
      <c r="A26" s="12" t="s">
        <v>53</v>
      </c>
      <c r="B26" s="18" t="str">
        <f aca="false">IF(OR(B19="",B19=0,B20=""),"",B20/B19)</f>
        <v/>
      </c>
      <c r="C26" s="18"/>
      <c r="D26" s="18"/>
      <c r="E26" s="18"/>
    </row>
    <row r="27" customFormat="false" ht="31.5" hidden="false" customHeight="true" outlineLevel="0" collapsed="false">
      <c r="A27" s="12" t="s">
        <v>54</v>
      </c>
      <c r="B27" s="18" t="str">
        <f aca="false">IF(OR(B21="",B21=0,B22=""),"",B22/B21)</f>
        <v/>
      </c>
      <c r="C27" s="18"/>
      <c r="D27" s="18"/>
      <c r="E27" s="18"/>
    </row>
    <row r="28" customFormat="false" ht="31.5" hidden="false" customHeight="true" outlineLevel="0" collapsed="false">
      <c r="A28" s="12" t="s">
        <v>55</v>
      </c>
      <c r="B28" s="18" t="str">
        <f aca="false">IF(OR(B21="",B21=0,B22=""),"",(B22+N(B23))/B21)</f>
        <v/>
      </c>
      <c r="C28" s="18"/>
      <c r="D28" s="18"/>
      <c r="E28" s="18"/>
    </row>
    <row r="29" customFormat="false" ht="21.75" hidden="false" customHeight="true" outlineLevel="0" collapsed="false">
      <c r="A29" s="12" t="s">
        <v>56</v>
      </c>
      <c r="B29" s="18" t="str">
        <f aca="false">IF(OR(B21="",B21=0,B24=""),"",B24/B21)</f>
        <v/>
      </c>
      <c r="C29" s="18"/>
      <c r="D29" s="18"/>
      <c r="E29" s="18"/>
    </row>
    <row r="30" customFormat="false" ht="45.75" hidden="false" customHeight="true" outlineLevel="0" collapsed="false">
      <c r="A30" s="12" t="s">
        <v>57</v>
      </c>
      <c r="B30" s="19" t="str">
        <f aca="false">IF(OR(B19="",B21="",B22=""),"","Sur "&amp;B19&amp;" stagiaires entrés, "&amp;B21&amp;" se sont présentés ("&amp;SUBSTITUTE(ROUND(B25*100,1)&amp;"",".",",")&amp;" %) et "&amp;B22&amp;" ont obtenu la certification ("&amp;SUBSTITUTE(ROUND(B27*100,1)&amp;"",".",",")&amp;" % des candidats présentés).")</f>
        <v/>
      </c>
      <c r="C30" s="19"/>
      <c r="D30" s="19"/>
      <c r="E30" s="19"/>
    </row>
    <row r="32" customFormat="false" ht="19.5" hidden="false" customHeight="true" outlineLevel="0" collapsed="false">
      <c r="A32" s="11" t="s">
        <v>58</v>
      </c>
      <c r="B32" s="11"/>
      <c r="C32" s="11"/>
      <c r="D32" s="11"/>
      <c r="E32" s="11"/>
      <c r="F32" s="11"/>
      <c r="G32" s="11"/>
    </row>
    <row r="33" customFormat="false" ht="31.5" hidden="false" customHeight="true" outlineLevel="0" collapsed="false">
      <c r="A33" s="12" t="s">
        <v>59</v>
      </c>
      <c r="B33" s="20"/>
      <c r="C33" s="20"/>
      <c r="D33" s="20"/>
      <c r="E33" s="20"/>
    </row>
    <row r="34" customFormat="false" ht="31.5" hidden="false" customHeight="true" outlineLevel="0" collapsed="false">
      <c r="A34" s="12" t="s">
        <v>60</v>
      </c>
      <c r="B34" s="20"/>
      <c r="C34" s="20"/>
      <c r="D34" s="20"/>
      <c r="E34" s="20"/>
    </row>
    <row r="35" customFormat="false" ht="31.5" hidden="false" customHeight="true" outlineLevel="0" collapsed="false">
      <c r="A35" s="12" t="s">
        <v>61</v>
      </c>
      <c r="B35" s="14"/>
      <c r="C35" s="14"/>
      <c r="D35" s="14"/>
      <c r="E35" s="14"/>
    </row>
    <row r="36" customFormat="false" ht="21.75" hidden="false" customHeight="true" outlineLevel="0" collapsed="false">
      <c r="A36" s="12" t="s">
        <v>62</v>
      </c>
      <c r="B36" s="13"/>
      <c r="C36" s="13"/>
      <c r="D36" s="13"/>
      <c r="E36" s="13"/>
    </row>
    <row r="37" customFormat="false" ht="31.5" hidden="false" customHeight="true" outlineLevel="0" collapsed="false">
      <c r="A37" s="12" t="s">
        <v>63</v>
      </c>
      <c r="B37" s="13"/>
      <c r="C37" s="13"/>
      <c r="D37" s="13"/>
      <c r="E37" s="13"/>
    </row>
    <row r="38" customFormat="false" ht="21.75" hidden="false" customHeight="true" outlineLevel="0" collapsed="false">
      <c r="A38" s="12" t="s">
        <v>64</v>
      </c>
      <c r="B38" s="13"/>
      <c r="C38" s="13"/>
      <c r="D38" s="13"/>
      <c r="E38" s="13"/>
    </row>
    <row r="39" customFormat="false" ht="21.75" hidden="false" customHeight="true" outlineLevel="0" collapsed="false">
      <c r="A39" s="12" t="s">
        <v>65</v>
      </c>
      <c r="B39" s="13"/>
      <c r="C39" s="13"/>
      <c r="D39" s="13"/>
      <c r="E39" s="13"/>
    </row>
    <row r="40" customFormat="false" ht="31.5" hidden="false" customHeight="true" outlineLevel="0" collapsed="false">
      <c r="A40" s="12" t="s">
        <v>66</v>
      </c>
      <c r="B40" s="13"/>
      <c r="C40" s="13"/>
      <c r="D40" s="13"/>
      <c r="E40" s="13"/>
    </row>
    <row r="41" customFormat="false" ht="21.75" hidden="false" customHeight="true" outlineLevel="0" collapsed="false">
      <c r="A41" s="12" t="s">
        <v>67</v>
      </c>
      <c r="B41" s="13"/>
      <c r="C41" s="13"/>
      <c r="D41" s="13"/>
      <c r="E41" s="13"/>
    </row>
    <row r="42" customFormat="false" ht="31.5" hidden="false" customHeight="true" outlineLevel="0" collapsed="false">
      <c r="A42" s="12" t="s">
        <v>68</v>
      </c>
      <c r="B42" s="13"/>
      <c r="C42" s="13"/>
      <c r="D42" s="13"/>
      <c r="E42" s="13"/>
    </row>
    <row r="44" customFormat="false" ht="19.5" hidden="false" customHeight="true" outlineLevel="0" collapsed="false">
      <c r="A44" s="15" t="s">
        <v>69</v>
      </c>
      <c r="B44" s="15"/>
      <c r="C44" s="15"/>
      <c r="D44" s="15"/>
      <c r="E44" s="15"/>
      <c r="F44" s="15"/>
      <c r="G44" s="15"/>
    </row>
    <row r="45" customFormat="false" ht="33.75" hidden="false" customHeight="true" outlineLevel="0" collapsed="false">
      <c r="A45" s="21" t="s">
        <v>70</v>
      </c>
      <c r="B45" s="21" t="s">
        <v>71</v>
      </c>
      <c r="C45" s="21" t="s">
        <v>72</v>
      </c>
      <c r="D45" s="21" t="s">
        <v>73</v>
      </c>
      <c r="E45" s="21" t="s">
        <v>74</v>
      </c>
      <c r="F45" s="21" t="s">
        <v>75</v>
      </c>
      <c r="G45" s="21" t="s">
        <v>76</v>
      </c>
    </row>
    <row r="46" customFormat="false" ht="24" hidden="false" customHeight="true" outlineLevel="0" collapsed="false">
      <c r="A46" s="13"/>
      <c r="B46" s="13"/>
      <c r="C46" s="13"/>
      <c r="D46" s="16"/>
      <c r="E46" s="22"/>
      <c r="F46" s="13"/>
    </row>
    <row r="47" customFormat="false" ht="24" hidden="false" customHeight="true" outlineLevel="0" collapsed="false">
      <c r="A47" s="13"/>
      <c r="B47" s="13"/>
      <c r="C47" s="13"/>
      <c r="D47" s="16"/>
      <c r="E47" s="22"/>
      <c r="F47" s="13"/>
    </row>
    <row r="48" customFormat="false" ht="24" hidden="false" customHeight="true" outlineLevel="0" collapsed="false">
      <c r="A48" s="13"/>
      <c r="B48" s="13"/>
      <c r="C48" s="13"/>
      <c r="D48" s="16"/>
      <c r="E48" s="22"/>
      <c r="F48" s="13"/>
    </row>
    <row r="49" customFormat="false" ht="24" hidden="false" customHeight="true" outlineLevel="0" collapsed="false">
      <c r="A49" s="13"/>
      <c r="B49" s="13"/>
      <c r="C49" s="13"/>
      <c r="D49" s="16"/>
      <c r="E49" s="22"/>
      <c r="F49" s="13"/>
    </row>
    <row r="50" customFormat="false" ht="24" hidden="false" customHeight="true" outlineLevel="0" collapsed="false">
      <c r="A50" s="13"/>
      <c r="B50" s="13"/>
      <c r="C50" s="13"/>
      <c r="D50" s="16"/>
      <c r="E50" s="22"/>
      <c r="F50" s="13"/>
    </row>
    <row r="51" customFormat="false" ht="24" hidden="false" customHeight="true" outlineLevel="0" collapsed="false">
      <c r="A51" s="13"/>
      <c r="B51" s="13"/>
      <c r="C51" s="13"/>
      <c r="D51" s="16"/>
      <c r="E51" s="22"/>
      <c r="F51" s="13"/>
    </row>
    <row r="52" customFormat="false" ht="24" hidden="false" customHeight="true" outlineLevel="0" collapsed="false">
      <c r="A52" s="13"/>
      <c r="B52" s="13"/>
      <c r="C52" s="13"/>
      <c r="D52" s="16"/>
      <c r="E52" s="22"/>
      <c r="F52" s="13"/>
    </row>
    <row r="53" customFormat="false" ht="24" hidden="false" customHeight="true" outlineLevel="0" collapsed="false">
      <c r="A53" s="13"/>
      <c r="B53" s="13"/>
      <c r="C53" s="13"/>
      <c r="D53" s="16"/>
      <c r="E53" s="22"/>
      <c r="F53" s="13"/>
    </row>
    <row r="54" customFormat="false" ht="21.75" hidden="false" customHeight="true" outlineLevel="0" collapsed="false">
      <c r="A54" s="23" t="s">
        <v>77</v>
      </c>
      <c r="B54" s="24" t="str">
        <f aca="false">COUNTA(A46:A53)&amp;" bloc(s)"</f>
        <v>0 bloc(s)</v>
      </c>
      <c r="C54" s="25"/>
      <c r="D54" s="17" t="n">
        <f aca="false">SUM(D46:D53)</f>
        <v>0</v>
      </c>
      <c r="E54" s="24" t="str">
        <f aca="false">COUNTIF(E46:E53,"Oui")&amp;" validable(s)"</f>
        <v>0 validable(s)</v>
      </c>
      <c r="F54" s="25"/>
      <c r="G54" s="25"/>
    </row>
  </sheetData>
  <mergeCells count="38">
    <mergeCell ref="A4:G4"/>
    <mergeCell ref="B5:E5"/>
    <mergeCell ref="B6:E6"/>
    <mergeCell ref="B7:E7"/>
    <mergeCell ref="B8:E8"/>
    <mergeCell ref="B9:E9"/>
    <mergeCell ref="B10:E10"/>
    <mergeCell ref="B11:E11"/>
    <mergeCell ref="B12:E12"/>
    <mergeCell ref="B13:E13"/>
    <mergeCell ref="B14:E14"/>
    <mergeCell ref="B15:E15"/>
    <mergeCell ref="A17:G17"/>
    <mergeCell ref="B18:E18"/>
    <mergeCell ref="B19:E19"/>
    <mergeCell ref="B20:E20"/>
    <mergeCell ref="B21:E21"/>
    <mergeCell ref="B22:E22"/>
    <mergeCell ref="B23:E23"/>
    <mergeCell ref="B24:E24"/>
    <mergeCell ref="B25:E25"/>
    <mergeCell ref="B26:E26"/>
    <mergeCell ref="B27:E27"/>
    <mergeCell ref="B28:E28"/>
    <mergeCell ref="B29:E29"/>
    <mergeCell ref="B30:E30"/>
    <mergeCell ref="A32:G32"/>
    <mergeCell ref="B33:E33"/>
    <mergeCell ref="B34:E34"/>
    <mergeCell ref="B35:E35"/>
    <mergeCell ref="B36:E36"/>
    <mergeCell ref="B37:E37"/>
    <mergeCell ref="B38:E38"/>
    <mergeCell ref="B39:E39"/>
    <mergeCell ref="B40:E40"/>
    <mergeCell ref="B41:E41"/>
    <mergeCell ref="B42:E42"/>
    <mergeCell ref="A44:G44"/>
  </mergeCells>
  <dataValidations count="6">
    <dataValidation allowBlank="true" errorStyle="stop" operator="between" showDropDown="false" showErrorMessage="false" showInputMessage="false" sqref="B5:E5" type="list">
      <formula1>Listes!$A$4:$A$7</formula1>
      <formula2>0</formula2>
    </dataValidation>
    <dataValidation allowBlank="true" errorStyle="stop" operator="between" showDropDown="false" showErrorMessage="false" showInputMessage="false" sqref="B7:E7" type="list">
      <formula1>Listes!$B$4:$B$5</formula1>
      <formula2>0</formula2>
    </dataValidation>
    <dataValidation allowBlank="true" errorStyle="stop" operator="between" showDropDown="false" showErrorMessage="false" showInputMessage="false" sqref="B12:E12" type="list">
      <formula1>Listes!$C$4:$C$8</formula1>
      <formula2>0</formula2>
    </dataValidation>
    <dataValidation allowBlank="true" errorStyle="stop" operator="between" showDropDown="false" showErrorMessage="false" showInputMessage="false" sqref="B13:E13" type="list">
      <formula1>Listes!$D$4:$D$7</formula1>
      <formula2>0</formula2>
    </dataValidation>
    <dataValidation allowBlank="true" errorStyle="stop" operator="between" showDropDown="false" showErrorMessage="false" showInputMessage="false" sqref="B40:E40" type="list">
      <formula1>"Oui,Non"</formula1>
      <formula2>0</formula2>
    </dataValidation>
    <dataValidation allowBlank="true" errorStyle="stop" operator="between" showDropDown="false" showErrorMessage="false" showInputMessage="false" sqref="E46:E53"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0"/>
    <col collapsed="false" customWidth="true" hidden="false" outlineLevel="0" max="4" min="4" style="0" width="34"/>
    <col collapsed="false" customWidth="true" hidden="false" outlineLevel="0" max="5" min="5" style="0" width="9"/>
    <col collapsed="false" customWidth="true" hidden="false" outlineLevel="0" max="7" min="6" style="0" width="28"/>
    <col collapsed="false" customWidth="true" hidden="false" outlineLevel="0" max="8" min="8" style="0" width="14"/>
    <col collapsed="false" customWidth="true" hidden="false" outlineLevel="0" max="9" min="9" style="0" width="42"/>
  </cols>
  <sheetData>
    <row r="1" customFormat="false" ht="21.75" hidden="false" customHeight="true" outlineLevel="0" collapsed="false">
      <c r="A1" s="1" t="s">
        <v>78</v>
      </c>
      <c r="B1" s="2"/>
      <c r="C1" s="2"/>
      <c r="D1" s="2"/>
      <c r="E1" s="2"/>
      <c r="F1" s="2"/>
      <c r="G1" s="2"/>
      <c r="H1" s="2"/>
      <c r="I1" s="2"/>
    </row>
    <row r="2" customFormat="false" ht="25.5" hidden="false" customHeight="true" outlineLevel="0" collapsed="false">
      <c r="A2" s="3" t="s">
        <v>79</v>
      </c>
    </row>
    <row r="3" customFormat="false" ht="15" hidden="false" customHeight="false" outlineLevel="0" collapsed="false">
      <c r="A3" s="10" t="s">
        <v>80</v>
      </c>
    </row>
    <row r="4" customFormat="false" ht="18" hidden="false" customHeight="true" outlineLevel="0" collapsed="false">
      <c r="B4" s="12" t="s">
        <v>81</v>
      </c>
      <c r="C4" s="24" t="n">
        <f aca="false">COUNTA(B13:B26)</f>
        <v>0</v>
      </c>
    </row>
    <row r="5" customFormat="false" ht="18" hidden="false" customHeight="true" outlineLevel="0" collapsed="false">
      <c r="B5" s="12" t="s">
        <v>82</v>
      </c>
      <c r="C5" s="24" t="n">
        <f aca="false">COUNTIF(H13:H26,"Oui")</f>
        <v>0</v>
      </c>
    </row>
    <row r="6" customFormat="false" ht="18" hidden="false" customHeight="true" outlineLevel="0" collapsed="false">
      <c r="B6" s="12" t="s">
        <v>83</v>
      </c>
      <c r="C6" s="24" t="n">
        <f aca="false">COUNTIF(H13:H26,"Partiellement")</f>
        <v>0</v>
      </c>
    </row>
    <row r="7" customFormat="false" ht="18" hidden="false" customHeight="true" outlineLevel="0" collapsed="false">
      <c r="B7" s="12" t="s">
        <v>84</v>
      </c>
      <c r="C7" s="24" t="n">
        <f aca="false">COUNTIF(H13:H26,"Non")</f>
        <v>0</v>
      </c>
    </row>
    <row r="8" customFormat="false" ht="18" hidden="false" customHeight="true" outlineLevel="0" collapsed="false">
      <c r="B8" s="12" t="s">
        <v>85</v>
      </c>
      <c r="C8" s="26" t="str">
        <f aca="false">IF(C4=0,"",C5/C4)</f>
        <v/>
      </c>
    </row>
    <row r="9" customFormat="false" ht="18" hidden="false" customHeight="true" outlineLevel="0" collapsed="false">
      <c r="B9" s="12" t="s">
        <v>86</v>
      </c>
      <c r="C9" s="24" t="n">
        <f aca="false">SUM(E13:E26)</f>
        <v>0</v>
      </c>
    </row>
    <row r="10" customFormat="false" ht="18" hidden="false" customHeight="true" outlineLevel="0" collapsed="false">
      <c r="B10" s="12" t="s">
        <v>87</v>
      </c>
      <c r="C10" s="24" t="str">
        <f aca="false">IF(Fiche!D54=0,"",C9-Fiche!D54)</f>
        <v/>
      </c>
    </row>
    <row r="12" customFormat="false" ht="39.75" hidden="false" customHeight="true" outlineLevel="0" collapsed="false">
      <c r="A12" s="21" t="s">
        <v>88</v>
      </c>
      <c r="B12" s="21" t="s">
        <v>89</v>
      </c>
      <c r="C12" s="21" t="s">
        <v>90</v>
      </c>
      <c r="D12" s="21" t="s">
        <v>91</v>
      </c>
      <c r="E12" s="21" t="s">
        <v>92</v>
      </c>
      <c r="F12" s="21" t="s">
        <v>93</v>
      </c>
      <c r="G12" s="21" t="s">
        <v>94</v>
      </c>
      <c r="H12" s="21" t="s">
        <v>95</v>
      </c>
      <c r="I12" s="21" t="s">
        <v>96</v>
      </c>
    </row>
    <row r="13" customFormat="false" ht="30" hidden="false" customHeight="true" outlineLevel="0" collapsed="false">
      <c r="A13" s="27" t="n">
        <v>1</v>
      </c>
      <c r="B13" s="13"/>
      <c r="C13" s="22"/>
      <c r="D13" s="13"/>
      <c r="E13" s="16"/>
      <c r="F13" s="13"/>
      <c r="G13" s="13"/>
      <c r="H13" s="22"/>
      <c r="I13" s="13"/>
    </row>
    <row r="14" customFormat="false" ht="30" hidden="false" customHeight="true" outlineLevel="0" collapsed="false">
      <c r="A14" s="27" t="n">
        <v>2</v>
      </c>
      <c r="B14" s="13"/>
      <c r="C14" s="22"/>
      <c r="D14" s="13"/>
      <c r="E14" s="16"/>
      <c r="F14" s="13"/>
      <c r="G14" s="13"/>
      <c r="H14" s="22"/>
      <c r="I14" s="13"/>
    </row>
    <row r="15" customFormat="false" ht="30" hidden="false" customHeight="true" outlineLevel="0" collapsed="false">
      <c r="A15" s="27" t="n">
        <v>3</v>
      </c>
      <c r="B15" s="13"/>
      <c r="C15" s="22"/>
      <c r="D15" s="13"/>
      <c r="E15" s="16"/>
      <c r="F15" s="13"/>
      <c r="G15" s="13"/>
      <c r="H15" s="22"/>
      <c r="I15" s="13"/>
    </row>
    <row r="16" customFormat="false" ht="30" hidden="false" customHeight="true" outlineLevel="0" collapsed="false">
      <c r="A16" s="27" t="n">
        <v>4</v>
      </c>
      <c r="B16" s="13"/>
      <c r="C16" s="22"/>
      <c r="D16" s="13"/>
      <c r="E16" s="16"/>
      <c r="F16" s="13"/>
      <c r="G16" s="13"/>
      <c r="H16" s="22"/>
      <c r="I16" s="13"/>
    </row>
    <row r="17" customFormat="false" ht="30" hidden="false" customHeight="true" outlineLevel="0" collapsed="false">
      <c r="A17" s="27" t="n">
        <v>5</v>
      </c>
      <c r="B17" s="13"/>
      <c r="C17" s="22"/>
      <c r="D17" s="13"/>
      <c r="E17" s="16"/>
      <c r="F17" s="13"/>
      <c r="G17" s="13"/>
      <c r="H17" s="22"/>
      <c r="I17" s="13"/>
    </row>
    <row r="18" customFormat="false" ht="30" hidden="false" customHeight="true" outlineLevel="0" collapsed="false">
      <c r="A18" s="27" t="n">
        <v>6</v>
      </c>
      <c r="B18" s="13"/>
      <c r="C18" s="22"/>
      <c r="D18" s="13"/>
      <c r="E18" s="16"/>
      <c r="F18" s="13"/>
      <c r="G18" s="13"/>
      <c r="H18" s="22"/>
      <c r="I18" s="13"/>
    </row>
    <row r="19" customFormat="false" ht="30" hidden="false" customHeight="true" outlineLevel="0" collapsed="false">
      <c r="A19" s="27" t="n">
        <v>7</v>
      </c>
      <c r="B19" s="13"/>
      <c r="C19" s="22"/>
      <c r="D19" s="13"/>
      <c r="E19" s="16"/>
      <c r="F19" s="13"/>
      <c r="G19" s="13"/>
      <c r="H19" s="22"/>
      <c r="I19" s="13"/>
    </row>
    <row r="20" customFormat="false" ht="30" hidden="false" customHeight="true" outlineLevel="0" collapsed="false">
      <c r="A20" s="27" t="n">
        <v>8</v>
      </c>
      <c r="B20" s="13"/>
      <c r="C20" s="22"/>
      <c r="D20" s="13"/>
      <c r="E20" s="16"/>
      <c r="F20" s="13"/>
      <c r="G20" s="13"/>
      <c r="H20" s="22"/>
      <c r="I20" s="13"/>
    </row>
    <row r="21" customFormat="false" ht="30" hidden="false" customHeight="true" outlineLevel="0" collapsed="false">
      <c r="A21" s="27" t="n">
        <v>9</v>
      </c>
      <c r="B21" s="13"/>
      <c r="C21" s="22"/>
      <c r="D21" s="13"/>
      <c r="E21" s="16"/>
      <c r="F21" s="13"/>
      <c r="G21" s="13"/>
      <c r="H21" s="22"/>
      <c r="I21" s="13"/>
    </row>
    <row r="22" customFormat="false" ht="30" hidden="false" customHeight="true" outlineLevel="0" collapsed="false">
      <c r="A22" s="27" t="n">
        <v>10</v>
      </c>
      <c r="B22" s="13"/>
      <c r="C22" s="22"/>
      <c r="D22" s="13"/>
      <c r="E22" s="16"/>
      <c r="F22" s="13"/>
      <c r="G22" s="13"/>
      <c r="H22" s="22"/>
      <c r="I22" s="13"/>
    </row>
    <row r="23" customFormat="false" ht="30" hidden="false" customHeight="true" outlineLevel="0" collapsed="false">
      <c r="A23" s="27" t="n">
        <v>11</v>
      </c>
      <c r="B23" s="13"/>
      <c r="C23" s="22"/>
      <c r="D23" s="13"/>
      <c r="E23" s="16"/>
      <c r="F23" s="13"/>
      <c r="G23" s="13"/>
      <c r="H23" s="22"/>
      <c r="I23" s="13"/>
    </row>
    <row r="24" customFormat="false" ht="30" hidden="false" customHeight="true" outlineLevel="0" collapsed="false">
      <c r="A24" s="27" t="n">
        <v>12</v>
      </c>
      <c r="B24" s="13"/>
      <c r="C24" s="22"/>
      <c r="D24" s="13"/>
      <c r="E24" s="16"/>
      <c r="F24" s="13"/>
      <c r="G24" s="13"/>
      <c r="H24" s="22"/>
      <c r="I24" s="13"/>
    </row>
    <row r="25" customFormat="false" ht="30" hidden="false" customHeight="true" outlineLevel="0" collapsed="false">
      <c r="A25" s="27" t="n">
        <v>13</v>
      </c>
      <c r="B25" s="13"/>
      <c r="C25" s="22"/>
      <c r="D25" s="13"/>
      <c r="E25" s="16"/>
      <c r="F25" s="13"/>
      <c r="G25" s="13"/>
      <c r="H25" s="22"/>
      <c r="I25" s="13"/>
    </row>
    <row r="26" customFormat="false" ht="30" hidden="false" customHeight="true" outlineLevel="0" collapsed="false">
      <c r="A26" s="27" t="n">
        <v>14</v>
      </c>
      <c r="B26" s="13"/>
      <c r="C26" s="22"/>
      <c r="D26" s="13"/>
      <c r="E26" s="16"/>
      <c r="F26" s="13"/>
      <c r="G26" s="13"/>
      <c r="H26" s="22"/>
      <c r="I26" s="13"/>
    </row>
  </sheetData>
  <conditionalFormatting sqref="H13:H26">
    <cfRule type="expression" priority="2" aboveAverage="0" equalAverage="0" bottom="0" percent="0" rank="0" text="" dxfId="0">
      <formula>$H13="Oui"</formula>
    </cfRule>
    <cfRule type="expression" priority="3" aboveAverage="0" equalAverage="0" bottom="0" percent="0" rank="0" text="" dxfId="1">
      <formula>$H13="Partiellement"</formula>
    </cfRule>
    <cfRule type="expression" priority="4" aboveAverage="0" equalAverage="0" bottom="0" percent="0" rank="0" text="" dxfId="2">
      <formula>$H13="Non"</formula>
    </cfRule>
  </conditionalFormatting>
  <conditionalFormatting sqref="D13:G26">
    <cfRule type="expression" priority="5" aboveAverage="0" equalAverage="0" bottom="0" percent="0" rank="0" text="" dxfId="3">
      <formula>AND($B13&lt;&gt;"",D13="")</formula>
    </cfRule>
  </conditionalFormatting>
  <dataValidations count="1">
    <dataValidation allowBlank="true" errorStyle="stop" operator="between" showDropDown="false" showErrorMessage="false" showInputMessage="false" sqref="H13:H26" type="list">
      <formula1>Listes!$E$4:$E$6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3" topLeftCell="E14" activePane="bottomRight" state="frozen"/>
      <selection pane="topLeft" activeCell="A1" activeCellId="0" sqref="A1"/>
      <selection pane="topRight" activeCell="E1" activeCellId="0" sqref="E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7"/>
    <col collapsed="false" customWidth="true" hidden="false" outlineLevel="0" max="3" min="3" style="0" width="15"/>
    <col collapsed="false" customWidth="true" hidden="false" outlineLevel="0" max="4" min="4" style="0" width="52"/>
    <col collapsed="false" customWidth="true" hidden="false" outlineLevel="0" max="5" min="5" style="0" width="44"/>
    <col collapsed="false" customWidth="true" hidden="false" outlineLevel="0" max="6" min="6" style="0" width="12"/>
    <col collapsed="false" customWidth="true" hidden="false" outlineLevel="0" max="7" min="7" style="0" width="15"/>
    <col collapsed="false" customWidth="true" hidden="false" outlineLevel="0" max="8" min="8" style="0" width="30"/>
    <col collapsed="false" customWidth="true" hidden="false" outlineLevel="0" max="9" min="9" style="0" width="18"/>
    <col collapsed="false" customWidth="true" hidden="false" outlineLevel="0" max="10" min="10" style="0" width="11"/>
    <col collapsed="false" customWidth="true" hidden="false" outlineLevel="0" max="11" min="11" style="0" width="10"/>
    <col collapsed="false" customWidth="true" hidden="false" outlineLevel="0" max="12" min="12" style="0" width="30"/>
  </cols>
  <sheetData>
    <row r="1" customFormat="false" ht="21.75" hidden="false" customHeight="true" outlineLevel="0" collapsed="false">
      <c r="A1" s="1" t="s">
        <v>97</v>
      </c>
      <c r="B1" s="2"/>
      <c r="C1" s="2"/>
      <c r="D1" s="2"/>
      <c r="E1" s="2"/>
      <c r="F1" s="2"/>
      <c r="G1" s="2"/>
      <c r="H1" s="2"/>
      <c r="I1" s="2"/>
      <c r="J1" s="2"/>
      <c r="K1" s="2"/>
      <c r="L1" s="2"/>
    </row>
    <row r="2" customFormat="false" ht="25.5" hidden="false" customHeight="true" outlineLevel="0" collapsed="false">
      <c r="A2" s="3" t="s">
        <v>1</v>
      </c>
    </row>
    <row r="3" customFormat="false" ht="15" hidden="false" customHeight="false" outlineLevel="0" collapsed="false">
      <c r="A3" s="10" t="s">
        <v>98</v>
      </c>
    </row>
    <row r="4" customFormat="false" ht="21.75" hidden="false" customHeight="true" outlineLevel="0" collapsed="false">
      <c r="D4" s="12" t="s">
        <v>99</v>
      </c>
      <c r="E4" s="28" t="str">
        <f aca="false">IF(Fiche!B5="","À choisir dans la fiche",Fiche!B5)</f>
        <v>À choisir dans la fiche</v>
      </c>
      <c r="F4" s="28"/>
    </row>
    <row r="5" customFormat="false" ht="21.75" hidden="false" customHeight="true" outlineLevel="0" collapsed="false">
      <c r="D5" s="12" t="s">
        <v>100</v>
      </c>
      <c r="E5" s="29" t="n">
        <f aca="true">TODAY()</f>
        <v>46317</v>
      </c>
      <c r="F5" s="29"/>
    </row>
    <row r="6" customFormat="false" ht="30" hidden="false" customHeight="true" outlineLevel="0" collapsed="false">
      <c r="D6" s="21" t="s">
        <v>101</v>
      </c>
      <c r="E6" s="21" t="s">
        <v>102</v>
      </c>
      <c r="F6" s="21" t="s">
        <v>103</v>
      </c>
      <c r="G6" s="21" t="s">
        <v>104</v>
      </c>
      <c r="H6" s="21" t="s">
        <v>105</v>
      </c>
      <c r="I6" s="21" t="s">
        <v>106</v>
      </c>
      <c r="J6" s="21" t="s">
        <v>107</v>
      </c>
    </row>
    <row r="7" customFormat="false" ht="45" hidden="false" customHeight="true" outlineLevel="0" collapsed="false">
      <c r="D7" s="12" t="s">
        <v>108</v>
      </c>
      <c r="E7" s="19" t="str">
        <f aca="false">IF($E$4="À choisir dans la fiche","Choisir le profil dans la fiche",IF(F7=0,"Sans objet pour ce profil",IF(H7+I7&gt;0,"Risque de non-conformité mineure ou majeure (selon l’ampleur)",IF(J7&gt;0,"Points à renseigner","Aucun écart relevé"))))</f>
        <v>Choisir le profil dans la fiche</v>
      </c>
      <c r="F7" s="24" t="n">
        <f aca="false">SUM(COUNTIFS($B$14:$B$43,3,$F$14:$F$43,"Oui"))-SUM(COUNTIFS($B$14:$B$43,3,$F$14:$F$43,"Oui",$G$14:$G$43,"Sans objet"))</f>
        <v>0</v>
      </c>
      <c r="G7" s="30" t="n">
        <f aca="false">SUM(COUNTIFS($B$14:$B$43,3,$F$14:$F$43,"Oui",$G$14:$G$43,"Oui"))</f>
        <v>0</v>
      </c>
      <c r="H7" s="30" t="n">
        <f aca="false">SUM(COUNTIFS($B$14:$B$43,3,$F$14:$F$43,"Oui",$G$14:$G$43,"Partiellement"))</f>
        <v>0</v>
      </c>
      <c r="I7" s="30" t="n">
        <f aca="false">SUM(COUNTIFS($B$14:$B$43,3,$F$14:$F$43,"Oui",$G$14:$G$43,"Non"))</f>
        <v>0</v>
      </c>
      <c r="J7" s="30" t="n">
        <f aca="false">F7-G7-H7-I7</f>
        <v>0</v>
      </c>
    </row>
    <row r="8" customFormat="false" ht="31.5" hidden="false" customHeight="true" outlineLevel="0" collapsed="false">
      <c r="D8" s="12" t="s">
        <v>109</v>
      </c>
      <c r="E8" s="19" t="str">
        <f aca="false">IF($E$4="À choisir dans la fiche","Choisir le profil dans la fiche",IF(F8=0,"Sans objet pour ce profil",IF(H8+I8&gt;0,"Risque de non-conformité majeure (tout écart, même partiel)",IF(J8&gt;0,"Points à renseigner","Aucun écart relevé"))))</f>
        <v>Choisir le profil dans la fiche</v>
      </c>
      <c r="F8" s="24" t="n">
        <f aca="false">SUM(COUNTIFS($B$14:$B$43,7,$F$14:$F$43,"Oui"))-SUM(COUNTIFS($B$14:$B$43,7,$F$14:$F$43,"Oui",$G$14:$G$43,"Sans objet"))</f>
        <v>0</v>
      </c>
      <c r="G8" s="30" t="n">
        <f aca="false">SUM(COUNTIFS($B$14:$B$43,7,$F$14:$F$43,"Oui",$G$14:$G$43,"Oui"))</f>
        <v>0</v>
      </c>
      <c r="H8" s="30" t="n">
        <f aca="false">SUM(COUNTIFS($B$14:$B$43,7,$F$14:$F$43,"Oui",$G$14:$G$43,"Partiellement"))</f>
        <v>0</v>
      </c>
      <c r="I8" s="30" t="n">
        <f aca="false">SUM(COUNTIFS($B$14:$B$43,7,$F$14:$F$43,"Oui",$G$14:$G$43,"Non"))</f>
        <v>0</v>
      </c>
      <c r="J8" s="30" t="n">
        <f aca="false">F8-G8-H8-I8</f>
        <v>0</v>
      </c>
    </row>
    <row r="9" customFormat="false" ht="31.5" hidden="false" customHeight="true" outlineLevel="0" collapsed="false">
      <c r="D9" s="12" t="s">
        <v>110</v>
      </c>
      <c r="E9" s="19" t="str">
        <f aca="false">IF($E$4="À choisir dans la fiche","Choisir le profil dans la fiche",IF(F9=0,"Sans objet pour ce profil",IF(H9+I9&gt;0,"Risque de non-conformité majeure (tout écart, même partiel)",IF(J9&gt;0,"Points à renseigner","Aucun écart relevé"))))</f>
        <v>Choisir le profil dans la fiche</v>
      </c>
      <c r="F9" s="24" t="n">
        <f aca="false">SUM(COUNTIFS($B$14:$B$43,16,$F$14:$F$43,"Oui"))-SUM(COUNTIFS($B$14:$B$43,16,$F$14:$F$43,"Oui",$G$14:$G$43,"Sans objet"))</f>
        <v>0</v>
      </c>
      <c r="G9" s="30" t="n">
        <f aca="false">SUM(COUNTIFS($B$14:$B$43,16,$F$14:$F$43,"Oui",$G$14:$G$43,"Oui"))</f>
        <v>0</v>
      </c>
      <c r="H9" s="30" t="n">
        <f aca="false">SUM(COUNTIFS($B$14:$B$43,16,$F$14:$F$43,"Oui",$G$14:$G$43,"Partiellement"))</f>
        <v>0</v>
      </c>
      <c r="I9" s="30" t="n">
        <f aca="false">SUM(COUNTIFS($B$14:$B$43,16,$F$14:$F$43,"Oui",$G$14:$G$43,"Non"))</f>
        <v>0</v>
      </c>
      <c r="J9" s="30" t="n">
        <f aca="false">F9-G9-H9-I9</f>
        <v>0</v>
      </c>
    </row>
    <row r="10" customFormat="false" ht="31.5" hidden="false" customHeight="true" outlineLevel="0" collapsed="false">
      <c r="D10" s="12" t="s">
        <v>111</v>
      </c>
      <c r="E10" s="19" t="str">
        <f aca="false">IF($E$4="À choisir dans la fiche","Choisir le profil dans la fiche",IF(F10=0,"Sans objet pour ce profil",IF(H10+I10&gt;0,"Points à traiter dans les indicateurs concernés",IF(J10&gt;0,"Points à renseigner","Aucun écart relevé"))))</f>
        <v>Choisir le profil dans la fiche</v>
      </c>
      <c r="F10" s="24" t="n">
        <f aca="false">SUM(COUNTIFS($B$14:$B$43,{1,5,6,8,27},$F$14:$F$43,"Oui"))-SUM(COUNTIFS($B$14:$B$43,{1,5,6,8,27},$F$14:$F$43,"Oui",$G$14:$G$43,"Sans objet"))</f>
        <v>0</v>
      </c>
      <c r="G10" s="30" t="n">
        <f aca="false">SUM(COUNTIFS($B$14:$B$43,{1,5,6,8,27},$F$14:$F$43,"Oui",$G$14:$G$43,"Oui"))</f>
        <v>0</v>
      </c>
      <c r="H10" s="30" t="n">
        <f aca="false">SUM(COUNTIFS($B$14:$B$43,{1,5,6,8,27},$F$14:$F$43,"Oui",$G$14:$G$43,"Partiellement"))</f>
        <v>0</v>
      </c>
      <c r="I10" s="30" t="n">
        <f aca="false">SUM(COUNTIFS($B$14:$B$43,{1,5,6,8,27},$F$14:$F$43,"Oui",$G$14:$G$43,"Non"))</f>
        <v>0</v>
      </c>
      <c r="J10" s="30" t="n">
        <f aca="false">F10-G10-H10-I10</f>
        <v>0</v>
      </c>
    </row>
    <row r="12" customFormat="false" ht="19.5" hidden="false" customHeight="true" outlineLevel="0" collapsed="false">
      <c r="A12" s="15" t="s">
        <v>112</v>
      </c>
      <c r="B12" s="15"/>
      <c r="C12" s="15"/>
      <c r="D12" s="15"/>
      <c r="E12" s="15"/>
      <c r="F12" s="15"/>
      <c r="G12" s="15"/>
      <c r="H12" s="15"/>
      <c r="I12" s="15"/>
      <c r="J12" s="15"/>
      <c r="K12" s="15"/>
      <c r="L12" s="15"/>
    </row>
    <row r="13" customFormat="false" ht="39.75" hidden="false" customHeight="true" outlineLevel="0" collapsed="false">
      <c r="A13" s="21" t="s">
        <v>88</v>
      </c>
      <c r="B13" s="21" t="s">
        <v>113</v>
      </c>
      <c r="C13" s="21" t="s">
        <v>114</v>
      </c>
      <c r="D13" s="21" t="s">
        <v>101</v>
      </c>
      <c r="E13" s="21" t="s">
        <v>115</v>
      </c>
      <c r="F13" s="21" t="s">
        <v>116</v>
      </c>
      <c r="G13" s="21" t="s">
        <v>117</v>
      </c>
      <c r="H13" s="21" t="s">
        <v>118</v>
      </c>
      <c r="I13" s="21" t="s">
        <v>119</v>
      </c>
      <c r="J13" s="21" t="s">
        <v>120</v>
      </c>
      <c r="K13" s="21" t="s">
        <v>121</v>
      </c>
      <c r="L13" s="21" t="s">
        <v>122</v>
      </c>
    </row>
    <row r="14" customFormat="false" ht="70.5" hidden="false" customHeight="true" outlineLevel="0" collapsed="false">
      <c r="A14" s="27" t="n">
        <v>1</v>
      </c>
      <c r="B14" s="27" t="n">
        <v>1</v>
      </c>
      <c r="C14" s="25" t="s">
        <v>123</v>
      </c>
      <c r="D14" s="25" t="s">
        <v>124</v>
      </c>
      <c r="E14" s="25" t="s">
        <v>125</v>
      </c>
      <c r="F14" s="31" t="str">
        <f aca="false">IF(OR(B14="",$E$4="À choisir dans la fiche"),"",IF(LEFT($E$4,2)="BC","Non",IF(AND(B14=7,LEFT($E$4,3)="VAE"),"Non","Oui")))</f>
        <v/>
      </c>
      <c r="G14" s="22"/>
      <c r="H14" s="13"/>
      <c r="I14" s="13"/>
      <c r="J14" s="14"/>
      <c r="K14" s="31" t="str">
        <f aca="false">IF(AND(J14&lt;&gt;"",F14="Oui",G14&lt;&gt;"Oui",G14&lt;&gt;"Sans objet",J14&lt;$E$5),"En retard","")</f>
        <v/>
      </c>
      <c r="L14" s="13"/>
    </row>
    <row r="15" customFormat="false" ht="31.5" hidden="false" customHeight="true" outlineLevel="0" collapsed="false">
      <c r="A15" s="27" t="n">
        <v>2</v>
      </c>
      <c r="B15" s="27" t="n">
        <v>3</v>
      </c>
      <c r="C15" s="25" t="s">
        <v>123</v>
      </c>
      <c r="D15" s="25" t="s">
        <v>126</v>
      </c>
      <c r="E15" s="25" t="s">
        <v>127</v>
      </c>
      <c r="F15" s="31" t="str">
        <f aca="false">IF(OR(B15="",$E$4="À choisir dans la fiche"),"",IF(LEFT($E$4,2)="BC","Non",IF(AND(B15=7,LEFT($E$4,3)="VAE"),"Non","Oui")))</f>
        <v/>
      </c>
      <c r="G15" s="22"/>
      <c r="H15" s="13"/>
      <c r="I15" s="13"/>
      <c r="J15" s="14"/>
      <c r="K15" s="31" t="str">
        <f aca="false">IF(AND(J15&lt;&gt;"",F15="Oui",G15&lt;&gt;"Oui",G15&lt;&gt;"Sans objet",J15&lt;$E$5),"En retard","")</f>
        <v/>
      </c>
      <c r="L15" s="13"/>
    </row>
    <row r="16" customFormat="false" ht="45" hidden="false" customHeight="true" outlineLevel="0" collapsed="false">
      <c r="A16" s="27" t="n">
        <v>3</v>
      </c>
      <c r="B16" s="27" t="n">
        <v>3</v>
      </c>
      <c r="C16" s="25" t="s">
        <v>123</v>
      </c>
      <c r="D16" s="25" t="s">
        <v>128</v>
      </c>
      <c r="E16" s="25" t="s">
        <v>129</v>
      </c>
      <c r="F16" s="31" t="str">
        <f aca="false">IF(OR(B16="",$E$4="À choisir dans la fiche"),"",IF(LEFT($E$4,2)="BC","Non",IF(AND(B16=7,LEFT($E$4,3)="VAE"),"Non","Oui")))</f>
        <v/>
      </c>
      <c r="G16" s="22"/>
      <c r="H16" s="13"/>
      <c r="I16" s="13"/>
      <c r="J16" s="14"/>
      <c r="K16" s="31" t="str">
        <f aca="false">IF(AND(J16&lt;&gt;"",F16="Oui",G16&lt;&gt;"Oui",G16&lt;&gt;"Sans objet",J16&lt;$E$5),"En retard","")</f>
        <v/>
      </c>
      <c r="L16" s="13"/>
    </row>
    <row r="17" customFormat="false" ht="31.5" hidden="false" customHeight="true" outlineLevel="0" collapsed="false">
      <c r="A17" s="27" t="n">
        <v>4</v>
      </c>
      <c r="B17" s="27" t="n">
        <v>3</v>
      </c>
      <c r="C17" s="25" t="s">
        <v>123</v>
      </c>
      <c r="D17" s="25" t="s">
        <v>130</v>
      </c>
      <c r="E17" s="25" t="s">
        <v>131</v>
      </c>
      <c r="F17" s="31" t="str">
        <f aca="false">IF(OR(B17="",$E$4="À choisir dans la fiche"),"",IF(LEFT($E$4,2)="BC","Non",IF(AND(B17=7,LEFT($E$4,3)="VAE"),"Non","Oui")))</f>
        <v/>
      </c>
      <c r="G17" s="22"/>
      <c r="H17" s="13"/>
      <c r="I17" s="13"/>
      <c r="J17" s="14"/>
      <c r="K17" s="31" t="str">
        <f aca="false">IF(AND(J17&lt;&gt;"",F17="Oui",G17&lt;&gt;"Oui",G17&lt;&gt;"Sans objet",J17&lt;$E$5),"En retard","")</f>
        <v/>
      </c>
      <c r="L17" s="13"/>
    </row>
    <row r="18" customFormat="false" ht="31.5" hidden="false" customHeight="true" outlineLevel="0" collapsed="false">
      <c r="A18" s="27" t="n">
        <v>5</v>
      </c>
      <c r="B18" s="27" t="n">
        <v>3</v>
      </c>
      <c r="C18" s="25" t="s">
        <v>123</v>
      </c>
      <c r="D18" s="25" t="s">
        <v>132</v>
      </c>
      <c r="E18" s="25" t="s">
        <v>133</v>
      </c>
      <c r="F18" s="31" t="str">
        <f aca="false">IF(OR(B18="",$E$4="À choisir dans la fiche"),"",IF(LEFT($E$4,2)="BC","Non",IF(AND(B18=7,LEFT($E$4,3)="VAE"),"Non","Oui")))</f>
        <v/>
      </c>
      <c r="G18" s="22"/>
      <c r="H18" s="13"/>
      <c r="I18" s="13"/>
      <c r="J18" s="14"/>
      <c r="K18" s="31" t="str">
        <f aca="false">IF(AND(J18&lt;&gt;"",F18="Oui",G18&lt;&gt;"Oui",G18&lt;&gt;"Sans objet",J18&lt;$E$5),"En retard","")</f>
        <v/>
      </c>
      <c r="L18" s="13"/>
    </row>
    <row r="19" customFormat="false" ht="45" hidden="false" customHeight="true" outlineLevel="0" collapsed="false">
      <c r="A19" s="27" t="n">
        <v>6</v>
      </c>
      <c r="B19" s="27" t="n">
        <v>3</v>
      </c>
      <c r="C19" s="25" t="s">
        <v>123</v>
      </c>
      <c r="D19" s="25" t="s">
        <v>134</v>
      </c>
      <c r="E19" s="25" t="s">
        <v>135</v>
      </c>
      <c r="F19" s="31" t="str">
        <f aca="false">IF(OR(B19="",$E$4="À choisir dans la fiche"),"",IF(LEFT($E$4,2)="BC","Non",IF(AND(B19=7,LEFT($E$4,3)="VAE"),"Non","Oui")))</f>
        <v/>
      </c>
      <c r="G19" s="22"/>
      <c r="H19" s="13"/>
      <c r="I19" s="13"/>
      <c r="J19" s="14"/>
      <c r="K19" s="31" t="str">
        <f aca="false">IF(AND(J19&lt;&gt;"",F19="Oui",G19&lt;&gt;"Oui",G19&lt;&gt;"Sans objet",J19&lt;$E$5),"En retard","")</f>
        <v/>
      </c>
      <c r="L19" s="13"/>
    </row>
    <row r="20" customFormat="false" ht="45" hidden="false" customHeight="true" outlineLevel="0" collapsed="false">
      <c r="A20" s="27" t="n">
        <v>7</v>
      </c>
      <c r="B20" s="27" t="n">
        <v>3</v>
      </c>
      <c r="C20" s="25" t="s">
        <v>123</v>
      </c>
      <c r="D20" s="25" t="s">
        <v>136</v>
      </c>
      <c r="E20" s="25" t="s">
        <v>137</v>
      </c>
      <c r="F20" s="31" t="str">
        <f aca="false">IF(OR(B20="",$E$4="À choisir dans la fiche"),"",IF(LEFT($E$4,2)="BC","Non",IF(AND(B20=7,LEFT($E$4,3)="VAE"),"Non","Oui")))</f>
        <v/>
      </c>
      <c r="G20" s="22"/>
      <c r="H20" s="13"/>
      <c r="I20" s="13"/>
      <c r="J20" s="14"/>
      <c r="K20" s="31" t="str">
        <f aca="false">IF(AND(J20&lt;&gt;"",F20="Oui",G20&lt;&gt;"Oui",G20&lt;&gt;"Sans objet",J20&lt;$E$5),"En retard","")</f>
        <v/>
      </c>
      <c r="L20" s="13"/>
    </row>
    <row r="21" customFormat="false" ht="45" hidden="false" customHeight="true" outlineLevel="0" collapsed="false">
      <c r="A21" s="27" t="n">
        <v>8</v>
      </c>
      <c r="B21" s="27" t="n">
        <v>3</v>
      </c>
      <c r="C21" s="25" t="s">
        <v>138</v>
      </c>
      <c r="D21" s="25" t="s">
        <v>139</v>
      </c>
      <c r="E21" s="25" t="s">
        <v>140</v>
      </c>
      <c r="F21" s="31" t="str">
        <f aca="false">IF(OR(B21="",$E$4="À choisir dans la fiche"),"",IF(LEFT($E$4,2)="BC","Non",IF(AND(B21=7,LEFT($E$4,3)="VAE"),"Non","Oui")))</f>
        <v/>
      </c>
      <c r="G21" s="22"/>
      <c r="H21" s="13"/>
      <c r="I21" s="13"/>
      <c r="J21" s="14"/>
      <c r="K21" s="31" t="str">
        <f aca="false">IF(AND(J21&lt;&gt;"",F21="Oui",G21&lt;&gt;"Oui",G21&lt;&gt;"Sans objet",J21&lt;$E$5),"En retard","")</f>
        <v/>
      </c>
      <c r="L21" s="13"/>
    </row>
    <row r="22" customFormat="false" ht="45" hidden="false" customHeight="true" outlineLevel="0" collapsed="false">
      <c r="A22" s="27" t="n">
        <v>9</v>
      </c>
      <c r="B22" s="27" t="n">
        <v>5</v>
      </c>
      <c r="C22" s="25" t="s">
        <v>123</v>
      </c>
      <c r="D22" s="25" t="s">
        <v>141</v>
      </c>
      <c r="E22" s="25" t="s">
        <v>142</v>
      </c>
      <c r="F22" s="31" t="str">
        <f aca="false">IF(OR(B22="",$E$4="À choisir dans la fiche"),"",IF(LEFT($E$4,2)="BC","Non",IF(AND(B22=7,LEFT($E$4,3)="VAE"),"Non","Oui")))</f>
        <v/>
      </c>
      <c r="G22" s="22"/>
      <c r="H22" s="13"/>
      <c r="I22" s="13"/>
      <c r="J22" s="14"/>
      <c r="K22" s="31" t="str">
        <f aca="false">IF(AND(J22&lt;&gt;"",F22="Oui",G22&lt;&gt;"Oui",G22&lt;&gt;"Sans objet",J22&lt;$E$5),"En retard","")</f>
        <v/>
      </c>
      <c r="L22" s="13"/>
    </row>
    <row r="23" customFormat="false" ht="45" hidden="false" customHeight="true" outlineLevel="0" collapsed="false">
      <c r="A23" s="27" t="n">
        <v>10</v>
      </c>
      <c r="B23" s="27" t="n">
        <v>6</v>
      </c>
      <c r="C23" s="25" t="s">
        <v>123</v>
      </c>
      <c r="D23" s="25" t="s">
        <v>143</v>
      </c>
      <c r="E23" s="25" t="s">
        <v>144</v>
      </c>
      <c r="F23" s="31" t="str">
        <f aca="false">IF(OR(B23="",$E$4="À choisir dans la fiche"),"",IF(LEFT($E$4,2)="BC","Non",IF(AND(B23=7,LEFT($E$4,3)="VAE"),"Non","Oui")))</f>
        <v/>
      </c>
      <c r="G23" s="22"/>
      <c r="H23" s="13"/>
      <c r="I23" s="13"/>
      <c r="J23" s="14"/>
      <c r="K23" s="31" t="str">
        <f aca="false">IF(AND(J23&lt;&gt;"",F23="Oui",G23&lt;&gt;"Oui",G23&lt;&gt;"Sans objet",J23&lt;$E$5),"En retard","")</f>
        <v/>
      </c>
      <c r="L23" s="13"/>
    </row>
    <row r="24" customFormat="false" ht="31.5" hidden="false" customHeight="true" outlineLevel="0" collapsed="false">
      <c r="A24" s="27" t="n">
        <v>11</v>
      </c>
      <c r="B24" s="27" t="n">
        <v>8</v>
      </c>
      <c r="C24" s="25" t="s">
        <v>123</v>
      </c>
      <c r="D24" s="25" t="s">
        <v>145</v>
      </c>
      <c r="E24" s="25" t="s">
        <v>146</v>
      </c>
      <c r="F24" s="31" t="str">
        <f aca="false">IF(OR(B24="",$E$4="À choisir dans la fiche"),"",IF(LEFT($E$4,2)="BC","Non",IF(AND(B24=7,LEFT($E$4,3)="VAE"),"Non","Oui")))</f>
        <v/>
      </c>
      <c r="G24" s="22"/>
      <c r="H24" s="13"/>
      <c r="I24" s="13"/>
      <c r="J24" s="14"/>
      <c r="K24" s="31" t="str">
        <f aca="false">IF(AND(J24&lt;&gt;"",F24="Oui",G24&lt;&gt;"Oui",G24&lt;&gt;"Sans objet",J24&lt;$E$5),"En retard","")</f>
        <v/>
      </c>
      <c r="L24" s="13"/>
    </row>
    <row r="25" customFormat="false" ht="45" hidden="false" customHeight="true" outlineLevel="0" collapsed="false">
      <c r="A25" s="27" t="n">
        <v>12</v>
      </c>
      <c r="B25" s="27" t="n">
        <v>7</v>
      </c>
      <c r="C25" s="25" t="s">
        <v>123</v>
      </c>
      <c r="D25" s="25" t="s">
        <v>147</v>
      </c>
      <c r="E25" s="25" t="s">
        <v>148</v>
      </c>
      <c r="F25" s="31" t="str">
        <f aca="false">IF(OR(B25="",$E$4="À choisir dans la fiche"),"",IF(LEFT($E$4,2)="BC","Non",IF(AND(B25=7,LEFT($E$4,3)="VAE"),"Non","Oui")))</f>
        <v/>
      </c>
      <c r="G25" s="22"/>
      <c r="H25" s="13"/>
      <c r="I25" s="13"/>
      <c r="J25" s="14"/>
      <c r="K25" s="31" t="str">
        <f aca="false">IF(AND(J25&lt;&gt;"",F25="Oui",G25&lt;&gt;"Oui",G25&lt;&gt;"Sans objet",J25&lt;$E$5),"En retard","")</f>
        <v/>
      </c>
      <c r="L25" s="13"/>
    </row>
    <row r="26" customFormat="false" ht="45" hidden="false" customHeight="true" outlineLevel="0" collapsed="false">
      <c r="A26" s="27" t="n">
        <v>13</v>
      </c>
      <c r="B26" s="27" t="n">
        <v>7</v>
      </c>
      <c r="C26" s="25" t="s">
        <v>123</v>
      </c>
      <c r="D26" s="25" t="s">
        <v>149</v>
      </c>
      <c r="E26" s="25" t="s">
        <v>150</v>
      </c>
      <c r="F26" s="31" t="str">
        <f aca="false">IF(OR(B26="",$E$4="À choisir dans la fiche"),"",IF(LEFT($E$4,2)="BC","Non",IF(AND(B26=7,LEFT($E$4,3)="VAE"),"Non","Oui")))</f>
        <v/>
      </c>
      <c r="G26" s="22"/>
      <c r="H26" s="13"/>
      <c r="I26" s="13"/>
      <c r="J26" s="14"/>
      <c r="K26" s="31" t="str">
        <f aca="false">IF(AND(J26&lt;&gt;"",F26="Oui",G26&lt;&gt;"Oui",G26&lt;&gt;"Sans objet",J26&lt;$E$5),"En retard","")</f>
        <v/>
      </c>
      <c r="L26" s="13"/>
    </row>
    <row r="27" customFormat="false" ht="45" hidden="false" customHeight="true" outlineLevel="0" collapsed="false">
      <c r="A27" s="27" t="n">
        <v>14</v>
      </c>
      <c r="B27" s="27" t="n">
        <v>7</v>
      </c>
      <c r="C27" s="25" t="s">
        <v>123</v>
      </c>
      <c r="D27" s="25" t="s">
        <v>151</v>
      </c>
      <c r="E27" s="25" t="s">
        <v>152</v>
      </c>
      <c r="F27" s="31" t="str">
        <f aca="false">IF(OR(B27="",$E$4="À choisir dans la fiche"),"",IF(LEFT($E$4,2)="BC","Non",IF(AND(B27=7,LEFT($E$4,3)="VAE"),"Non","Oui")))</f>
        <v/>
      </c>
      <c r="G27" s="22"/>
      <c r="H27" s="13"/>
      <c r="I27" s="13"/>
      <c r="J27" s="14"/>
      <c r="K27" s="31" t="str">
        <f aca="false">IF(AND(J27&lt;&gt;"",F27="Oui",G27&lt;&gt;"Oui",G27&lt;&gt;"Sans objet",J27&lt;$E$5),"En retard","")</f>
        <v/>
      </c>
      <c r="L27" s="13"/>
    </row>
    <row r="28" customFormat="false" ht="45" hidden="false" customHeight="true" outlineLevel="0" collapsed="false">
      <c r="A28" s="27" t="n">
        <v>15</v>
      </c>
      <c r="B28" s="27" t="n">
        <v>7</v>
      </c>
      <c r="C28" s="25" t="s">
        <v>123</v>
      </c>
      <c r="D28" s="25" t="s">
        <v>153</v>
      </c>
      <c r="E28" s="25" t="s">
        <v>154</v>
      </c>
      <c r="F28" s="31" t="str">
        <f aca="false">IF(OR(B28="",$E$4="À choisir dans la fiche"),"",IF(LEFT($E$4,2)="BC","Non",IF(AND(B28=7,LEFT($E$4,3)="VAE"),"Non","Oui")))</f>
        <v/>
      </c>
      <c r="G28" s="22"/>
      <c r="H28" s="13"/>
      <c r="I28" s="13"/>
      <c r="J28" s="14"/>
      <c r="K28" s="31" t="str">
        <f aca="false">IF(AND(J28&lt;&gt;"",F28="Oui",G28&lt;&gt;"Oui",G28&lt;&gt;"Sans objet",J28&lt;$E$5),"En retard","")</f>
        <v/>
      </c>
      <c r="L28" s="13"/>
    </row>
    <row r="29" customFormat="false" ht="45" hidden="false" customHeight="true" outlineLevel="0" collapsed="false">
      <c r="A29" s="27" t="n">
        <v>16</v>
      </c>
      <c r="B29" s="27" t="n">
        <v>7</v>
      </c>
      <c r="C29" s="25" t="s">
        <v>155</v>
      </c>
      <c r="D29" s="25" t="s">
        <v>156</v>
      </c>
      <c r="E29" s="25" t="s">
        <v>157</v>
      </c>
      <c r="F29" s="31" t="str">
        <f aca="false">IF(OR(B29="",$E$4="À choisir dans la fiche"),"",IF(LEFT($E$4,2)="BC","Non",IF(AND(B29=7,LEFT($E$4,3)="VAE"),"Non","Oui")))</f>
        <v/>
      </c>
      <c r="G29" s="22"/>
      <c r="H29" s="13"/>
      <c r="I29" s="13"/>
      <c r="J29" s="14"/>
      <c r="K29" s="31" t="str">
        <f aca="false">IF(AND(J29&lt;&gt;"",F29="Oui",G29&lt;&gt;"Oui",G29&lt;&gt;"Sans objet",J29&lt;$E$5),"En retard","")</f>
        <v/>
      </c>
      <c r="L29" s="13"/>
    </row>
    <row r="30" customFormat="false" ht="45" hidden="false" customHeight="true" outlineLevel="0" collapsed="false">
      <c r="A30" s="27" t="n">
        <v>17</v>
      </c>
      <c r="B30" s="27" t="n">
        <v>27</v>
      </c>
      <c r="C30" s="25" t="s">
        <v>158</v>
      </c>
      <c r="D30" s="25" t="s">
        <v>159</v>
      </c>
      <c r="E30" s="25" t="s">
        <v>160</v>
      </c>
      <c r="F30" s="31" t="str">
        <f aca="false">IF(OR(B30="",$E$4="À choisir dans la fiche"),"",IF(LEFT($E$4,2)="BC","Non",IF(AND(B30=7,LEFT($E$4,3)="VAE"),"Non","Oui")))</f>
        <v/>
      </c>
      <c r="G30" s="22"/>
      <c r="H30" s="13"/>
      <c r="I30" s="13"/>
      <c r="J30" s="14"/>
      <c r="K30" s="31" t="str">
        <f aca="false">IF(AND(J30&lt;&gt;"",F30="Oui",G30&lt;&gt;"Oui",G30&lt;&gt;"Sans objet",J30&lt;$E$5),"En retard","")</f>
        <v/>
      </c>
      <c r="L30" s="13"/>
    </row>
    <row r="31" customFormat="false" ht="45" hidden="false" customHeight="true" outlineLevel="0" collapsed="false">
      <c r="A31" s="27" t="n">
        <v>18</v>
      </c>
      <c r="B31" s="27" t="n">
        <v>16</v>
      </c>
      <c r="C31" s="25" t="s">
        <v>123</v>
      </c>
      <c r="D31" s="25" t="s">
        <v>161</v>
      </c>
      <c r="E31" s="25" t="s">
        <v>162</v>
      </c>
      <c r="F31" s="31" t="str">
        <f aca="false">IF(OR(B31="",$E$4="À choisir dans la fiche"),"",IF(LEFT($E$4,2)="BC","Non",IF(AND(B31=7,LEFT($E$4,3)="VAE"),"Non","Oui")))</f>
        <v/>
      </c>
      <c r="G31" s="22"/>
      <c r="H31" s="13"/>
      <c r="I31" s="13"/>
      <c r="J31" s="14"/>
      <c r="K31" s="31" t="str">
        <f aca="false">IF(AND(J31&lt;&gt;"",F31="Oui",G31&lt;&gt;"Oui",G31&lt;&gt;"Sans objet",J31&lt;$E$5),"En retard","")</f>
        <v/>
      </c>
      <c r="L31" s="13"/>
    </row>
    <row r="32" customFormat="false" ht="31.5" hidden="false" customHeight="true" outlineLevel="0" collapsed="false">
      <c r="A32" s="27" t="n">
        <v>19</v>
      </c>
      <c r="B32" s="27" t="n">
        <v>16</v>
      </c>
      <c r="C32" s="25" t="s">
        <v>123</v>
      </c>
      <c r="D32" s="25" t="s">
        <v>163</v>
      </c>
      <c r="E32" s="25" t="s">
        <v>164</v>
      </c>
      <c r="F32" s="31" t="str">
        <f aca="false">IF(OR(B32="",$E$4="À choisir dans la fiche"),"",IF(LEFT($E$4,2)="BC","Non",IF(AND(B32=7,LEFT($E$4,3)="VAE"),"Non","Oui")))</f>
        <v/>
      </c>
      <c r="G32" s="22"/>
      <c r="H32" s="13"/>
      <c r="I32" s="13"/>
      <c r="J32" s="14"/>
      <c r="K32" s="31" t="str">
        <f aca="false">IF(AND(J32&lt;&gt;"",F32="Oui",G32&lt;&gt;"Oui",G32&lt;&gt;"Sans objet",J32&lt;$E$5),"En retard","")</f>
        <v/>
      </c>
      <c r="L32" s="13"/>
    </row>
    <row r="33" customFormat="false" ht="57.75" hidden="false" customHeight="true" outlineLevel="0" collapsed="false">
      <c r="A33" s="27" t="n">
        <v>20</v>
      </c>
      <c r="B33" s="27" t="n">
        <v>16</v>
      </c>
      <c r="C33" s="25" t="s">
        <v>123</v>
      </c>
      <c r="D33" s="25" t="s">
        <v>165</v>
      </c>
      <c r="E33" s="25" t="s">
        <v>166</v>
      </c>
      <c r="F33" s="31" t="str">
        <f aca="false">IF(OR(B33="",$E$4="À choisir dans la fiche"),"",IF(LEFT($E$4,2)="BC","Non",IF(AND(B33=7,LEFT($E$4,3)="VAE"),"Non","Oui")))</f>
        <v/>
      </c>
      <c r="G33" s="22"/>
      <c r="H33" s="13"/>
      <c r="I33" s="13"/>
      <c r="J33" s="14"/>
      <c r="K33" s="31" t="str">
        <f aca="false">IF(AND(J33&lt;&gt;"",F33="Oui",G33&lt;&gt;"Oui",G33&lt;&gt;"Sans objet",J33&lt;$E$5),"En retard","")</f>
        <v/>
      </c>
      <c r="L33" s="13"/>
    </row>
    <row r="34" customFormat="false" ht="31.5" hidden="false" customHeight="true" outlineLevel="0" collapsed="false">
      <c r="A34" s="27" t="n">
        <v>21</v>
      </c>
      <c r="B34" s="27" t="n">
        <v>16</v>
      </c>
      <c r="C34" s="25" t="s">
        <v>123</v>
      </c>
      <c r="D34" s="25" t="s">
        <v>167</v>
      </c>
      <c r="E34" s="25" t="s">
        <v>168</v>
      </c>
      <c r="F34" s="31" t="str">
        <f aca="false">IF(OR(B34="",$E$4="À choisir dans la fiche"),"",IF(LEFT($E$4,2)="BC","Non",IF(AND(B34=7,LEFT($E$4,3)="VAE"),"Non","Oui")))</f>
        <v/>
      </c>
      <c r="G34" s="22"/>
      <c r="H34" s="13"/>
      <c r="I34" s="13"/>
      <c r="J34" s="14"/>
      <c r="K34" s="31" t="str">
        <f aca="false">IF(AND(J34&lt;&gt;"",F34="Oui",G34&lt;&gt;"Oui",G34&lt;&gt;"Sans objet",J34&lt;$E$5),"En retard","")</f>
        <v/>
      </c>
      <c r="L34" s="13"/>
    </row>
    <row r="35" customFormat="false" ht="45" hidden="false" customHeight="true" outlineLevel="0" collapsed="false">
      <c r="A35" s="27" t="n">
        <v>22</v>
      </c>
      <c r="B35" s="27" t="n">
        <v>16</v>
      </c>
      <c r="C35" s="25" t="s">
        <v>123</v>
      </c>
      <c r="D35" s="25" t="s">
        <v>169</v>
      </c>
      <c r="E35" s="25" t="s">
        <v>170</v>
      </c>
      <c r="F35" s="31" t="str">
        <f aca="false">IF(OR(B35="",$E$4="À choisir dans la fiche"),"",IF(LEFT($E$4,2)="BC","Non",IF(AND(B35=7,LEFT($E$4,3)="VAE"),"Non","Oui")))</f>
        <v/>
      </c>
      <c r="G35" s="22"/>
      <c r="H35" s="13"/>
      <c r="I35" s="13"/>
      <c r="J35" s="14"/>
      <c r="K35" s="31" t="str">
        <f aca="false">IF(AND(J35&lt;&gt;"",F35="Oui",G35&lt;&gt;"Oui",G35&lt;&gt;"Sans objet",J35&lt;$E$5),"En retard","")</f>
        <v/>
      </c>
      <c r="L35" s="13"/>
    </row>
    <row r="36" customFormat="false" ht="45" hidden="false" customHeight="true" outlineLevel="0" collapsed="false">
      <c r="A36" s="27" t="n">
        <v>23</v>
      </c>
      <c r="B36" s="27" t="n">
        <v>16</v>
      </c>
      <c r="C36" s="25" t="s">
        <v>155</v>
      </c>
      <c r="D36" s="25" t="s">
        <v>171</v>
      </c>
      <c r="E36" s="25" t="s">
        <v>172</v>
      </c>
      <c r="F36" s="31" t="str">
        <f aca="false">IF(OR(B36="",$E$4="À choisir dans la fiche"),"",IF(LEFT($E$4,2)="BC","Non",IF(AND(B36=7,LEFT($E$4,3)="VAE"),"Non","Oui")))</f>
        <v/>
      </c>
      <c r="G36" s="22"/>
      <c r="H36" s="13"/>
      <c r="I36" s="13"/>
      <c r="J36" s="14"/>
      <c r="K36" s="31" t="str">
        <f aca="false">IF(AND(J36&lt;&gt;"",F36="Oui",G36&lt;&gt;"Oui",G36&lt;&gt;"Sans objet",J36&lt;$E$5),"En retard","")</f>
        <v/>
      </c>
      <c r="L36" s="13"/>
    </row>
    <row r="37" customFormat="false" ht="31.5" hidden="false" customHeight="true" outlineLevel="0" collapsed="false">
      <c r="A37" s="27" t="n">
        <v>24</v>
      </c>
      <c r="B37" s="27" t="n">
        <v>16</v>
      </c>
      <c r="C37" s="25" t="s">
        <v>173</v>
      </c>
      <c r="D37" s="25" t="s">
        <v>174</v>
      </c>
      <c r="E37" s="25" t="s">
        <v>175</v>
      </c>
      <c r="F37" s="31" t="str">
        <f aca="false">IF(OR(B37="",$E$4="À choisir dans la fiche"),"",IF(LEFT($E$4,2)="BC","Non",IF(AND(B37=7,LEFT($E$4,3)="VAE"),"Non","Oui")))</f>
        <v/>
      </c>
      <c r="G37" s="22"/>
      <c r="H37" s="13"/>
      <c r="I37" s="13"/>
      <c r="J37" s="14"/>
      <c r="K37" s="31" t="str">
        <f aca="false">IF(AND(J37&lt;&gt;"",F37="Oui",G37&lt;&gt;"Oui",G37&lt;&gt;"Sans objet",J37&lt;$E$5),"En retard","")</f>
        <v/>
      </c>
      <c r="L37" s="13"/>
    </row>
    <row r="38" customFormat="false" ht="45" hidden="false" customHeight="true" outlineLevel="0" collapsed="false">
      <c r="A38" s="27" t="n">
        <v>25</v>
      </c>
      <c r="B38" s="27" t="n">
        <v>16</v>
      </c>
      <c r="C38" s="25" t="s">
        <v>176</v>
      </c>
      <c r="D38" s="25" t="s">
        <v>177</v>
      </c>
      <c r="E38" s="25" t="s">
        <v>178</v>
      </c>
      <c r="F38" s="31" t="str">
        <f aca="false">IF(OR(B38="",$E$4="À choisir dans la fiche"),"",IF(LEFT($E$4,2)="BC","Non",IF(AND(B38=7,LEFT($E$4,3)="VAE"),"Non","Oui")))</f>
        <v/>
      </c>
      <c r="G38" s="22"/>
      <c r="H38" s="13"/>
      <c r="I38" s="13"/>
      <c r="J38" s="14"/>
      <c r="K38" s="31" t="str">
        <f aca="false">IF(AND(J38&lt;&gt;"",F38="Oui",G38&lt;&gt;"Oui",G38&lt;&gt;"Sans objet",J38&lt;$E$5),"En retard","")</f>
        <v/>
      </c>
      <c r="L38" s="13"/>
    </row>
    <row r="39" customFormat="false" ht="30" hidden="false" customHeight="true" outlineLevel="0" collapsed="false">
      <c r="A39" s="27" t="n">
        <v>26</v>
      </c>
      <c r="B39" s="13"/>
      <c r="C39" s="13"/>
      <c r="D39" s="13"/>
      <c r="E39" s="13"/>
      <c r="F39" s="31" t="str">
        <f aca="false">IF(OR(B39="",$E$4="À choisir dans la fiche"),"",IF(LEFT($E$4,2)="BC","Non",IF(AND(B39=7,LEFT($E$4,3)="VAE"),"Non","Oui")))</f>
        <v/>
      </c>
      <c r="G39" s="22"/>
      <c r="H39" s="13"/>
      <c r="I39" s="13"/>
      <c r="J39" s="14"/>
      <c r="K39" s="31" t="str">
        <f aca="false">IF(AND(J39&lt;&gt;"",F39="Oui",G39&lt;&gt;"Oui",G39&lt;&gt;"Sans objet",J39&lt;$E$5),"En retard","")</f>
        <v/>
      </c>
      <c r="L39" s="13"/>
    </row>
    <row r="40" customFormat="false" ht="30" hidden="false" customHeight="true" outlineLevel="0" collapsed="false">
      <c r="A40" s="27" t="n">
        <v>27</v>
      </c>
      <c r="B40" s="13"/>
      <c r="C40" s="13"/>
      <c r="D40" s="13"/>
      <c r="E40" s="13"/>
      <c r="F40" s="31" t="str">
        <f aca="false">IF(OR(B40="",$E$4="À choisir dans la fiche"),"",IF(LEFT($E$4,2)="BC","Non",IF(AND(B40=7,LEFT($E$4,3)="VAE"),"Non","Oui")))</f>
        <v/>
      </c>
      <c r="G40" s="22"/>
      <c r="H40" s="13"/>
      <c r="I40" s="13"/>
      <c r="J40" s="14"/>
      <c r="K40" s="31" t="str">
        <f aca="false">IF(AND(J40&lt;&gt;"",F40="Oui",G40&lt;&gt;"Oui",G40&lt;&gt;"Sans objet",J40&lt;$E$5),"En retard","")</f>
        <v/>
      </c>
      <c r="L40" s="13"/>
    </row>
    <row r="41" customFormat="false" ht="30" hidden="false" customHeight="true" outlineLevel="0" collapsed="false">
      <c r="A41" s="27" t="n">
        <v>28</v>
      </c>
      <c r="B41" s="13"/>
      <c r="C41" s="13"/>
      <c r="D41" s="13"/>
      <c r="E41" s="13"/>
      <c r="F41" s="31" t="str">
        <f aca="false">IF(OR(B41="",$E$4="À choisir dans la fiche"),"",IF(LEFT($E$4,2)="BC","Non",IF(AND(B41=7,LEFT($E$4,3)="VAE"),"Non","Oui")))</f>
        <v/>
      </c>
      <c r="G41" s="22"/>
      <c r="H41" s="13"/>
      <c r="I41" s="13"/>
      <c r="J41" s="14"/>
      <c r="K41" s="31" t="str">
        <f aca="false">IF(AND(J41&lt;&gt;"",F41="Oui",G41&lt;&gt;"Oui",G41&lt;&gt;"Sans objet",J41&lt;$E$5),"En retard","")</f>
        <v/>
      </c>
      <c r="L41" s="13"/>
    </row>
    <row r="42" customFormat="false" ht="30" hidden="false" customHeight="true" outlineLevel="0" collapsed="false">
      <c r="A42" s="27" t="n">
        <v>29</v>
      </c>
      <c r="B42" s="13"/>
      <c r="C42" s="13"/>
      <c r="D42" s="13"/>
      <c r="E42" s="13"/>
      <c r="F42" s="31" t="str">
        <f aca="false">IF(OR(B42="",$E$4="À choisir dans la fiche"),"",IF(LEFT($E$4,2)="BC","Non",IF(AND(B42=7,LEFT($E$4,3)="VAE"),"Non","Oui")))</f>
        <v/>
      </c>
      <c r="G42" s="22"/>
      <c r="H42" s="13"/>
      <c r="I42" s="13"/>
      <c r="J42" s="14"/>
      <c r="K42" s="31" t="str">
        <f aca="false">IF(AND(J42&lt;&gt;"",F42="Oui",G42&lt;&gt;"Oui",G42&lt;&gt;"Sans objet",J42&lt;$E$5),"En retard","")</f>
        <v/>
      </c>
      <c r="L42" s="13"/>
    </row>
    <row r="43" customFormat="false" ht="30" hidden="false" customHeight="true" outlineLevel="0" collapsed="false">
      <c r="A43" s="27" t="n">
        <v>30</v>
      </c>
      <c r="B43" s="13"/>
      <c r="C43" s="13"/>
      <c r="D43" s="13"/>
      <c r="E43" s="13"/>
      <c r="F43" s="31" t="str">
        <f aca="false">IF(OR(B43="",$E$4="À choisir dans la fiche"),"",IF(LEFT($E$4,2)="BC","Non",IF(AND(B43=7,LEFT($E$4,3)="VAE"),"Non","Oui")))</f>
        <v/>
      </c>
      <c r="G43" s="22"/>
      <c r="H43" s="13"/>
      <c r="I43" s="13"/>
      <c r="J43" s="14"/>
      <c r="K43" s="31" t="str">
        <f aca="false">IF(AND(J43&lt;&gt;"",F43="Oui",G43&lt;&gt;"Oui",G43&lt;&gt;"Sans objet",J43&lt;$E$5),"En retard","")</f>
        <v/>
      </c>
      <c r="L43" s="13"/>
    </row>
  </sheetData>
  <mergeCells count="3">
    <mergeCell ref="E4:F4"/>
    <mergeCell ref="E5:F5"/>
    <mergeCell ref="A12:L12"/>
  </mergeCells>
  <conditionalFormatting sqref="E7:E10">
    <cfRule type="expression" priority="2" aboveAverage="0" equalAverage="0" bottom="0" percent="0" rank="0" text="" dxfId="2">
      <formula>ISNUMBER(SEARCH("Risque",$E7))</formula>
    </cfRule>
    <cfRule type="expression" priority="3" aboveAverage="0" equalAverage="0" bottom="0" percent="0" rank="0" text="" dxfId="0">
      <formula>$E7="Aucun écart relevé"</formula>
    </cfRule>
    <cfRule type="expression" priority="4" aboveAverage="0" equalAverage="0" bottom="0" percent="0" rank="0" text="" dxfId="1">
      <formula>$E7="Points à renseigner"</formula>
    </cfRule>
  </conditionalFormatting>
  <conditionalFormatting sqref="G14:G43">
    <cfRule type="expression" priority="5" aboveAverage="0" equalAverage="0" bottom="0" percent="0" rank="0" text="" dxfId="0">
      <formula>$G14="Oui"</formula>
    </cfRule>
    <cfRule type="expression" priority="6" aboveAverage="0" equalAverage="0" bottom="0" percent="0" rank="0" text="" dxfId="1">
      <formula>$G14="Partiellement"</formula>
    </cfRule>
    <cfRule type="expression" priority="7" aboveAverage="0" equalAverage="0" bottom="0" percent="0" rank="0" text="" dxfId="2">
      <formula>$G14="Non"</formula>
    </cfRule>
    <cfRule type="expression" priority="8" aboveAverage="0" equalAverage="0" bottom="0" percent="0" rank="0" text="" dxfId="3">
      <formula>AND($F14="Oui",$G14="",$B14&lt;&gt;"")</formula>
    </cfRule>
  </conditionalFormatting>
  <conditionalFormatting sqref="A14:E43">
    <cfRule type="expression" priority="9" aboveAverage="0" equalAverage="0" bottom="0" percent="0" rank="0" text="" dxfId="4">
      <formula>$F14="Non"</formula>
    </cfRule>
  </conditionalFormatting>
  <conditionalFormatting sqref="F14:F43">
    <cfRule type="expression" priority="10" aboveAverage="0" equalAverage="0" bottom="0" percent="0" rank="0" text="" dxfId="4">
      <formula>$F14="Non"</formula>
    </cfRule>
  </conditionalFormatting>
  <conditionalFormatting sqref="K14:K43">
    <cfRule type="expression" priority="11" aboveAverage="0" equalAverage="0" bottom="0" percent="0" rank="0" text="" dxfId="2">
      <formula>$K14="En retard"</formula>
    </cfRule>
  </conditionalFormatting>
  <dataValidations count="1">
    <dataValidation allowBlank="true" errorStyle="stop" operator="between" showDropDown="false" showErrorMessage="false" showInputMessage="false" sqref="G14:G43" type="list">
      <formula1>Listes!$F$4:$F$7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28"/>
    <col collapsed="false" customWidth="true" hidden="false" outlineLevel="0" max="4" min="4" style="0" width="14"/>
    <col collapsed="false" customWidth="true" hidden="false" outlineLevel="0" max="5" min="5" style="0" width="16"/>
    <col collapsed="false" customWidth="true" hidden="false" outlineLevel="0" max="6" min="6" style="0" width="36"/>
    <col collapsed="false" customWidth="true" hidden="false" outlineLevel="0" max="7" min="7" style="0" width="28"/>
  </cols>
  <sheetData>
    <row r="1" customFormat="false" ht="21.75" hidden="false" customHeight="true" outlineLevel="0" collapsed="false">
      <c r="A1" s="1" t="s">
        <v>29</v>
      </c>
      <c r="B1" s="2"/>
      <c r="C1" s="2"/>
      <c r="D1" s="2"/>
      <c r="E1" s="2"/>
      <c r="F1" s="2"/>
      <c r="G1" s="2"/>
    </row>
    <row r="2" customFormat="false" ht="25.5" hidden="false" customHeight="true" outlineLevel="0" collapsed="false">
      <c r="A2" s="3" t="s">
        <v>179</v>
      </c>
    </row>
    <row r="3" customFormat="false" ht="15" hidden="false" customHeight="false" outlineLevel="0" collapsed="false">
      <c r="A3" s="32" t="s">
        <v>180</v>
      </c>
    </row>
    <row r="4" customFormat="false" ht="19.5" hidden="false" customHeight="true" outlineLevel="0" collapsed="false">
      <c r="A4" s="11" t="s">
        <v>32</v>
      </c>
      <c r="B4" s="11"/>
      <c r="C4" s="11"/>
      <c r="D4" s="11"/>
      <c r="E4" s="11"/>
      <c r="F4" s="11"/>
      <c r="G4" s="11"/>
    </row>
    <row r="5" customFormat="false" ht="21.75" hidden="false" customHeight="true" outlineLevel="0" collapsed="false">
      <c r="A5" s="12" t="s">
        <v>33</v>
      </c>
      <c r="B5" s="13" t="s">
        <v>181</v>
      </c>
      <c r="C5" s="13"/>
      <c r="D5" s="13"/>
      <c r="E5" s="13"/>
    </row>
    <row r="6" customFormat="false" ht="21.75" hidden="false" customHeight="true" outlineLevel="0" collapsed="false">
      <c r="A6" s="12" t="s">
        <v>34</v>
      </c>
      <c r="B6" s="13" t="s">
        <v>182</v>
      </c>
      <c r="C6" s="13"/>
      <c r="D6" s="13"/>
      <c r="E6" s="13"/>
    </row>
    <row r="7" customFormat="false" ht="21.75" hidden="false" customHeight="true" outlineLevel="0" collapsed="false">
      <c r="A7" s="12" t="s">
        <v>35</v>
      </c>
      <c r="B7" s="13" t="s">
        <v>183</v>
      </c>
      <c r="C7" s="13"/>
      <c r="D7" s="13"/>
      <c r="E7" s="13"/>
    </row>
    <row r="8" customFormat="false" ht="21.75" hidden="false" customHeight="true" outlineLevel="0" collapsed="false">
      <c r="A8" s="12" t="s">
        <v>36</v>
      </c>
      <c r="B8" s="13" t="s">
        <v>184</v>
      </c>
      <c r="C8" s="13"/>
      <c r="D8" s="13"/>
      <c r="E8" s="13"/>
    </row>
    <row r="9" customFormat="false" ht="21.75" hidden="false" customHeight="true" outlineLevel="0" collapsed="false">
      <c r="A9" s="12" t="s">
        <v>37</v>
      </c>
      <c r="B9" s="13" t="s">
        <v>185</v>
      </c>
      <c r="C9" s="13"/>
      <c r="D9" s="13"/>
      <c r="E9" s="13"/>
    </row>
    <row r="10" customFormat="false" ht="21.75" hidden="false" customHeight="true" outlineLevel="0" collapsed="false">
      <c r="A10" s="12" t="s">
        <v>38</v>
      </c>
      <c r="B10" s="14" t="n">
        <v>45170</v>
      </c>
      <c r="C10" s="14"/>
      <c r="D10" s="14"/>
      <c r="E10" s="14"/>
    </row>
    <row r="11" customFormat="false" ht="21.75" hidden="false" customHeight="true" outlineLevel="0" collapsed="false">
      <c r="A11" s="12" t="s">
        <v>39</v>
      </c>
      <c r="B11" s="13" t="s">
        <v>186</v>
      </c>
      <c r="C11" s="13"/>
      <c r="D11" s="13"/>
      <c r="E11" s="13"/>
    </row>
    <row r="12" customFormat="false" ht="21.75" hidden="false" customHeight="true" outlineLevel="0" collapsed="false">
      <c r="A12" s="12" t="s">
        <v>40</v>
      </c>
      <c r="B12" s="13" t="s">
        <v>187</v>
      </c>
      <c r="C12" s="13"/>
      <c r="D12" s="13"/>
      <c r="E12" s="13"/>
    </row>
    <row r="13" customFormat="false" ht="21.75" hidden="false" customHeight="true" outlineLevel="0" collapsed="false">
      <c r="A13" s="12" t="s">
        <v>41</v>
      </c>
      <c r="B13" s="13" t="s">
        <v>188</v>
      </c>
      <c r="C13" s="13"/>
      <c r="D13" s="13"/>
      <c r="E13" s="13"/>
    </row>
    <row r="14" customFormat="false" ht="31.5" hidden="false" customHeight="true" outlineLevel="0" collapsed="false">
      <c r="A14" s="12" t="s">
        <v>42</v>
      </c>
      <c r="B14" s="13" t="s">
        <v>189</v>
      </c>
      <c r="C14" s="13"/>
      <c r="D14" s="13"/>
      <c r="E14" s="13"/>
    </row>
    <row r="15" customFormat="false" ht="21.75" hidden="false" customHeight="true" outlineLevel="0" collapsed="false">
      <c r="A15" s="12" t="s">
        <v>43</v>
      </c>
      <c r="B15" s="14" t="n">
        <v>46280</v>
      </c>
      <c r="C15" s="14"/>
      <c r="D15" s="14"/>
      <c r="E15" s="14"/>
    </row>
    <row r="17" customFormat="false" ht="19.5" hidden="false" customHeight="true" outlineLevel="0" collapsed="false">
      <c r="A17" s="15" t="s">
        <v>44</v>
      </c>
      <c r="B17" s="15"/>
      <c r="C17" s="15"/>
      <c r="D17" s="15"/>
      <c r="E17" s="15"/>
      <c r="F17" s="15"/>
      <c r="G17" s="15"/>
    </row>
    <row r="18" customFormat="false" ht="21.75" hidden="false" customHeight="true" outlineLevel="0" collapsed="false">
      <c r="A18" s="12" t="s">
        <v>45</v>
      </c>
      <c r="B18" s="13" t="s">
        <v>190</v>
      </c>
      <c r="C18" s="13"/>
      <c r="D18" s="13"/>
      <c r="E18" s="13"/>
    </row>
    <row r="19" customFormat="false" ht="21.75" hidden="false" customHeight="true" outlineLevel="0" collapsed="false">
      <c r="A19" s="12" t="s">
        <v>46</v>
      </c>
      <c r="B19" s="16" t="n">
        <v>44</v>
      </c>
      <c r="C19" s="16"/>
      <c r="D19" s="16"/>
      <c r="E19" s="16"/>
    </row>
    <row r="20" customFormat="false" ht="21.75" hidden="false" customHeight="true" outlineLevel="0" collapsed="false">
      <c r="A20" s="12" t="s">
        <v>47</v>
      </c>
      <c r="B20" s="16" t="n">
        <v>4</v>
      </c>
      <c r="C20" s="16"/>
      <c r="D20" s="16"/>
      <c r="E20" s="16"/>
    </row>
    <row r="21" customFormat="false" ht="21.75" hidden="false" customHeight="true" outlineLevel="0" collapsed="false">
      <c r="A21" s="12" t="s">
        <v>48</v>
      </c>
      <c r="B21" s="16" t="n">
        <v>38</v>
      </c>
      <c r="C21" s="16"/>
      <c r="D21" s="16"/>
      <c r="E21" s="16"/>
    </row>
    <row r="22" customFormat="false" ht="21.75" hidden="false" customHeight="true" outlineLevel="0" collapsed="false">
      <c r="A22" s="12" t="s">
        <v>49</v>
      </c>
      <c r="B22" s="16" t="n">
        <v>31</v>
      </c>
      <c r="C22" s="16"/>
      <c r="D22" s="16"/>
      <c r="E22" s="16"/>
    </row>
    <row r="23" customFormat="false" ht="31.5" hidden="false" customHeight="true" outlineLevel="0" collapsed="false">
      <c r="A23" s="12" t="s">
        <v>50</v>
      </c>
      <c r="B23" s="16" t="n">
        <v>4</v>
      </c>
      <c r="C23" s="16"/>
      <c r="D23" s="16"/>
      <c r="E23" s="16"/>
    </row>
    <row r="24" customFormat="false" ht="21.75" hidden="false" customHeight="true" outlineLevel="0" collapsed="false">
      <c r="A24" s="12" t="s">
        <v>51</v>
      </c>
      <c r="B24" s="17" t="n">
        <f aca="false">IF(OR(B21="",B22=""),"",B21-B22-N(B23))</f>
        <v>3</v>
      </c>
      <c r="C24" s="17"/>
      <c r="D24" s="17"/>
      <c r="E24" s="17"/>
    </row>
    <row r="25" customFormat="false" ht="21.75" hidden="false" customHeight="true" outlineLevel="0" collapsed="false">
      <c r="A25" s="12" t="s">
        <v>52</v>
      </c>
      <c r="B25" s="18" t="n">
        <f aca="false">IF(OR(B19="",B19=0,B21=""),"",B21/B19)</f>
        <v>0.863636363636364</v>
      </c>
      <c r="C25" s="18"/>
      <c r="D25" s="18"/>
      <c r="E25" s="18"/>
    </row>
    <row r="26" customFormat="false" ht="31.5" hidden="false" customHeight="true" outlineLevel="0" collapsed="false">
      <c r="A26" s="12" t="s">
        <v>53</v>
      </c>
      <c r="B26" s="18" t="n">
        <f aca="false">IF(OR(B19="",B19=0,B20=""),"",B20/B19)</f>
        <v>0.0909090909090909</v>
      </c>
      <c r="C26" s="18"/>
      <c r="D26" s="18"/>
      <c r="E26" s="18"/>
    </row>
    <row r="27" customFormat="false" ht="31.5" hidden="false" customHeight="true" outlineLevel="0" collapsed="false">
      <c r="A27" s="12" t="s">
        <v>54</v>
      </c>
      <c r="B27" s="18" t="n">
        <f aca="false">IF(OR(B21="",B21=0,B22=""),"",B22/B21)</f>
        <v>0.815789473684211</v>
      </c>
      <c r="C27" s="18"/>
      <c r="D27" s="18"/>
      <c r="E27" s="18"/>
    </row>
    <row r="28" customFormat="false" ht="31.5" hidden="false" customHeight="true" outlineLevel="0" collapsed="false">
      <c r="A28" s="12" t="s">
        <v>55</v>
      </c>
      <c r="B28" s="18" t="n">
        <f aca="false">IF(OR(B21="",B21=0,B22=""),"",(B22+N(B23))/B21)</f>
        <v>0.921052631578947</v>
      </c>
      <c r="C28" s="18"/>
      <c r="D28" s="18"/>
      <c r="E28" s="18"/>
    </row>
    <row r="29" customFormat="false" ht="21.75" hidden="false" customHeight="true" outlineLevel="0" collapsed="false">
      <c r="A29" s="12" t="s">
        <v>56</v>
      </c>
      <c r="B29" s="18" t="n">
        <f aca="false">IF(OR(B21="",B21=0,B24=""),"",B24/B21)</f>
        <v>0.0789473684210526</v>
      </c>
      <c r="C29" s="18"/>
      <c r="D29" s="18"/>
      <c r="E29" s="18"/>
    </row>
    <row r="30" customFormat="false" ht="45.75" hidden="false" customHeight="true" outlineLevel="0" collapsed="false">
      <c r="A30" s="12" t="s">
        <v>57</v>
      </c>
      <c r="B30" s="19" t="str">
        <f aca="false">IF(OR(B19="",B21="",B22=""),"","Sur "&amp;B19&amp;" stagiaires entrés, "&amp;B21&amp;" se sont présentés ("&amp;SUBSTITUTE(ROUND(B25*100,1)&amp;"",".",",")&amp;" %) et "&amp;B22&amp;" ont obtenu la certification ("&amp;SUBSTITUTE(ROUND(B27*100,1)&amp;"",".",",")&amp;" % des candidats présentés).")</f>
        <v>Sur 44 stagiaires entrés, 38 se sont présentés (86,4 %) et 31 ont obtenu la certification (81,6 % des candidats présentés).</v>
      </c>
      <c r="C30" s="19"/>
      <c r="D30" s="19"/>
      <c r="E30" s="19"/>
    </row>
    <row r="32" customFormat="false" ht="19.5" hidden="false" customHeight="true" outlineLevel="0" collapsed="false">
      <c r="A32" s="11" t="s">
        <v>58</v>
      </c>
      <c r="B32" s="11"/>
      <c r="C32" s="11"/>
      <c r="D32" s="11"/>
      <c r="E32" s="11"/>
      <c r="F32" s="11"/>
      <c r="G32" s="11"/>
    </row>
    <row r="33" customFormat="false" ht="31.5" hidden="false" customHeight="true" outlineLevel="0" collapsed="false">
      <c r="A33" s="12" t="s">
        <v>59</v>
      </c>
      <c r="B33" s="20" t="n">
        <v>84</v>
      </c>
      <c r="C33" s="20"/>
      <c r="D33" s="20"/>
      <c r="E33" s="20"/>
    </row>
    <row r="34" customFormat="false" ht="31.5" hidden="false" customHeight="true" outlineLevel="0" collapsed="false">
      <c r="A34" s="12" t="s">
        <v>60</v>
      </c>
      <c r="B34" s="20" t="n">
        <v>78</v>
      </c>
      <c r="C34" s="20"/>
      <c r="D34" s="20"/>
      <c r="E34" s="20"/>
    </row>
    <row r="35" customFormat="false" ht="31.5" hidden="false" customHeight="true" outlineLevel="0" collapsed="false">
      <c r="A35" s="12" t="s">
        <v>61</v>
      </c>
      <c r="B35" s="14" t="n">
        <v>46267</v>
      </c>
      <c r="C35" s="14"/>
      <c r="D35" s="14"/>
      <c r="E35" s="14"/>
    </row>
    <row r="36" customFormat="false" ht="31.5" hidden="false" customHeight="true" outlineLevel="0" collapsed="false">
      <c r="A36" s="12" t="s">
        <v>62</v>
      </c>
      <c r="B36" s="13" t="s">
        <v>191</v>
      </c>
      <c r="C36" s="13"/>
      <c r="D36" s="13"/>
      <c r="E36" s="13"/>
    </row>
    <row r="37" customFormat="false" ht="31.5" hidden="false" customHeight="true" outlineLevel="0" collapsed="false">
      <c r="A37" s="12" t="s">
        <v>63</v>
      </c>
      <c r="B37" s="13" t="s">
        <v>192</v>
      </c>
      <c r="C37" s="13"/>
      <c r="D37" s="13"/>
      <c r="E37" s="13"/>
    </row>
    <row r="38" customFormat="false" ht="21.75" hidden="false" customHeight="true" outlineLevel="0" collapsed="false">
      <c r="A38" s="12" t="s">
        <v>64</v>
      </c>
      <c r="B38" s="13" t="s">
        <v>193</v>
      </c>
      <c r="C38" s="13"/>
      <c r="D38" s="13"/>
      <c r="E38" s="13"/>
    </row>
    <row r="39" customFormat="false" ht="31.5" hidden="false" customHeight="true" outlineLevel="0" collapsed="false">
      <c r="A39" s="12" t="s">
        <v>65</v>
      </c>
      <c r="B39" s="13" t="s">
        <v>194</v>
      </c>
      <c r="C39" s="13"/>
      <c r="D39" s="13"/>
      <c r="E39" s="13"/>
    </row>
    <row r="40" customFormat="false" ht="31.5" hidden="false" customHeight="true" outlineLevel="0" collapsed="false">
      <c r="A40" s="12" t="s">
        <v>66</v>
      </c>
      <c r="B40" s="13" t="s">
        <v>104</v>
      </c>
      <c r="C40" s="13"/>
      <c r="D40" s="13"/>
      <c r="E40" s="13"/>
    </row>
    <row r="41" customFormat="false" ht="21.75" hidden="false" customHeight="true" outlineLevel="0" collapsed="false">
      <c r="A41" s="12" t="s">
        <v>67</v>
      </c>
      <c r="B41" s="13" t="s">
        <v>195</v>
      </c>
      <c r="C41" s="13"/>
      <c r="D41" s="13"/>
      <c r="E41" s="13"/>
    </row>
    <row r="42" customFormat="false" ht="31.5" hidden="false" customHeight="true" outlineLevel="0" collapsed="false">
      <c r="A42" s="12" t="s">
        <v>68</v>
      </c>
      <c r="B42" s="13" t="s">
        <v>196</v>
      </c>
      <c r="C42" s="13"/>
      <c r="D42" s="13"/>
      <c r="E42" s="13"/>
    </row>
    <row r="44" customFormat="false" ht="19.5" hidden="false" customHeight="true" outlineLevel="0" collapsed="false">
      <c r="A44" s="15" t="s">
        <v>69</v>
      </c>
      <c r="B44" s="15"/>
      <c r="C44" s="15"/>
      <c r="D44" s="15"/>
      <c r="E44" s="15"/>
      <c r="F44" s="15"/>
      <c r="G44" s="15"/>
    </row>
    <row r="45" customFormat="false" ht="33.75" hidden="false" customHeight="true" outlineLevel="0" collapsed="false">
      <c r="A45" s="21" t="s">
        <v>70</v>
      </c>
      <c r="B45" s="21" t="s">
        <v>71</v>
      </c>
      <c r="C45" s="21" t="s">
        <v>72</v>
      </c>
      <c r="D45" s="21" t="s">
        <v>73</v>
      </c>
      <c r="E45" s="21" t="s">
        <v>74</v>
      </c>
      <c r="F45" s="21" t="s">
        <v>75</v>
      </c>
      <c r="G45" s="21" t="s">
        <v>76</v>
      </c>
    </row>
    <row r="46" customFormat="false" ht="24" hidden="false" customHeight="true" outlineLevel="0" collapsed="false">
      <c r="A46" s="13" t="s">
        <v>197</v>
      </c>
      <c r="B46" s="13" t="s">
        <v>198</v>
      </c>
      <c r="C46" s="13" t="s">
        <v>199</v>
      </c>
      <c r="D46" s="16" t="n">
        <v>70</v>
      </c>
      <c r="E46" s="22" t="s">
        <v>104</v>
      </c>
      <c r="F46" s="13"/>
      <c r="G46" s="13"/>
    </row>
    <row r="47" customFormat="false" ht="24" hidden="false" customHeight="true" outlineLevel="0" collapsed="false">
      <c r="A47" s="13" t="s">
        <v>200</v>
      </c>
      <c r="B47" s="13" t="s">
        <v>201</v>
      </c>
      <c r="C47" s="13" t="s">
        <v>202</v>
      </c>
      <c r="D47" s="16" t="n">
        <v>84</v>
      </c>
      <c r="E47" s="22" t="s">
        <v>104</v>
      </c>
      <c r="F47" s="13" t="s">
        <v>203</v>
      </c>
      <c r="G47" s="13"/>
    </row>
    <row r="48" customFormat="false" ht="24" hidden="false" customHeight="true" outlineLevel="0" collapsed="false">
      <c r="A48" s="13" t="s">
        <v>204</v>
      </c>
      <c r="B48" s="13" t="s">
        <v>205</v>
      </c>
      <c r="C48" s="13" t="s">
        <v>206</v>
      </c>
      <c r="D48" s="16" t="n">
        <v>56</v>
      </c>
      <c r="E48" s="22" t="s">
        <v>104</v>
      </c>
      <c r="F48" s="13"/>
      <c r="G48" s="13"/>
    </row>
    <row r="49" customFormat="false" ht="31.5" hidden="false" customHeight="true" outlineLevel="0" collapsed="false">
      <c r="A49" s="13" t="s">
        <v>207</v>
      </c>
      <c r="B49" s="13" t="s">
        <v>208</v>
      </c>
      <c r="C49" s="13" t="s">
        <v>209</v>
      </c>
      <c r="D49" s="16" t="n">
        <v>42</v>
      </c>
      <c r="E49" s="22" t="s">
        <v>104</v>
      </c>
      <c r="F49" s="13"/>
      <c r="G49" s="13"/>
    </row>
    <row r="50" customFormat="false" ht="24" hidden="false" customHeight="true" outlineLevel="0" collapsed="false">
      <c r="A50" s="13"/>
      <c r="B50" s="13"/>
      <c r="C50" s="13"/>
      <c r="D50" s="16"/>
      <c r="E50" s="22"/>
      <c r="F50" s="13"/>
    </row>
    <row r="51" customFormat="false" ht="24" hidden="false" customHeight="true" outlineLevel="0" collapsed="false">
      <c r="A51" s="13"/>
      <c r="B51" s="13"/>
      <c r="C51" s="13"/>
      <c r="D51" s="16"/>
      <c r="E51" s="22"/>
      <c r="F51" s="13"/>
    </row>
    <row r="52" customFormat="false" ht="24" hidden="false" customHeight="true" outlineLevel="0" collapsed="false">
      <c r="A52" s="13"/>
      <c r="B52" s="13"/>
      <c r="C52" s="13"/>
      <c r="D52" s="16"/>
      <c r="E52" s="22"/>
      <c r="F52" s="13"/>
    </row>
    <row r="53" customFormat="false" ht="24" hidden="false" customHeight="true" outlineLevel="0" collapsed="false">
      <c r="A53" s="13"/>
      <c r="B53" s="13"/>
      <c r="C53" s="13"/>
      <c r="D53" s="16"/>
      <c r="E53" s="22"/>
      <c r="F53" s="13"/>
    </row>
    <row r="54" customFormat="false" ht="21.75" hidden="false" customHeight="true" outlineLevel="0" collapsed="false">
      <c r="A54" s="23" t="s">
        <v>77</v>
      </c>
      <c r="B54" s="24" t="str">
        <f aca="false">COUNTA(A46:A53)&amp;" bloc(s)"</f>
        <v>4 bloc(s)</v>
      </c>
      <c r="C54" s="25"/>
      <c r="D54" s="17" t="n">
        <f aca="false">SUM(D46:D53)</f>
        <v>252</v>
      </c>
      <c r="E54" s="24" t="str">
        <f aca="false">COUNTIF(E46:E53,"Oui")&amp;" validable(s)"</f>
        <v>4 validable(s)</v>
      </c>
      <c r="F54" s="25"/>
      <c r="G54" s="25"/>
    </row>
  </sheetData>
  <mergeCells count="38">
    <mergeCell ref="A4:G4"/>
    <mergeCell ref="B5:E5"/>
    <mergeCell ref="B6:E6"/>
    <mergeCell ref="B7:E7"/>
    <mergeCell ref="B8:E8"/>
    <mergeCell ref="B9:E9"/>
    <mergeCell ref="B10:E10"/>
    <mergeCell ref="B11:E11"/>
    <mergeCell ref="B12:E12"/>
    <mergeCell ref="B13:E13"/>
    <mergeCell ref="B14:E14"/>
    <mergeCell ref="B15:E15"/>
    <mergeCell ref="A17:G17"/>
    <mergeCell ref="B18:E18"/>
    <mergeCell ref="B19:E19"/>
    <mergeCell ref="B20:E20"/>
    <mergeCell ref="B21:E21"/>
    <mergeCell ref="B22:E22"/>
    <mergeCell ref="B23:E23"/>
    <mergeCell ref="B24:E24"/>
    <mergeCell ref="B25:E25"/>
    <mergeCell ref="B26:E26"/>
    <mergeCell ref="B27:E27"/>
    <mergeCell ref="B28:E28"/>
    <mergeCell ref="B29:E29"/>
    <mergeCell ref="B30:E30"/>
    <mergeCell ref="A32:G32"/>
    <mergeCell ref="B33:E33"/>
    <mergeCell ref="B34:E34"/>
    <mergeCell ref="B35:E35"/>
    <mergeCell ref="B36:E36"/>
    <mergeCell ref="B37:E37"/>
    <mergeCell ref="B38:E38"/>
    <mergeCell ref="B39:E39"/>
    <mergeCell ref="B40:E40"/>
    <mergeCell ref="B41:E41"/>
    <mergeCell ref="B42:E42"/>
    <mergeCell ref="A44:G44"/>
  </mergeCells>
  <dataValidations count="6">
    <dataValidation allowBlank="true" errorStyle="stop" operator="between" showDropDown="false" showErrorMessage="false" showInputMessage="false" sqref="B5:E5" type="list">
      <formula1>Listes!$A$4:$A$7</formula1>
      <formula2>0</formula2>
    </dataValidation>
    <dataValidation allowBlank="true" errorStyle="stop" operator="between" showDropDown="false" showErrorMessage="false" showInputMessage="false" sqref="B7:E7" type="list">
      <formula1>Listes!$B$4:$B$5</formula1>
      <formula2>0</formula2>
    </dataValidation>
    <dataValidation allowBlank="true" errorStyle="stop" operator="between" showDropDown="false" showErrorMessage="false" showInputMessage="false" sqref="B12:E12" type="list">
      <formula1>Listes!$C$4:$C$8</formula1>
      <formula2>0</formula2>
    </dataValidation>
    <dataValidation allowBlank="true" errorStyle="stop" operator="between" showDropDown="false" showErrorMessage="false" showInputMessage="false" sqref="B13:E13" type="list">
      <formula1>Listes!$D$4:$D$7</formula1>
      <formula2>0</formula2>
    </dataValidation>
    <dataValidation allowBlank="true" errorStyle="stop" operator="between" showDropDown="false" showErrorMessage="false" showInputMessage="false" sqref="B40:E40" type="list">
      <formula1>"Oui,Non"</formula1>
      <formula2>0</formula2>
    </dataValidation>
    <dataValidation allowBlank="true" errorStyle="stop" operator="between" showDropDown="false" showErrorMessage="false" showInputMessage="false" sqref="E46:E53"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0"/>
    <col collapsed="false" customWidth="true" hidden="false" outlineLevel="0" max="4" min="4" style="0" width="34"/>
    <col collapsed="false" customWidth="true" hidden="false" outlineLevel="0" max="5" min="5" style="0" width="9"/>
    <col collapsed="false" customWidth="true" hidden="false" outlineLevel="0" max="7" min="6" style="0" width="28"/>
    <col collapsed="false" customWidth="true" hidden="false" outlineLevel="0" max="8" min="8" style="0" width="14"/>
    <col collapsed="false" customWidth="true" hidden="false" outlineLevel="0" max="9" min="9" style="0" width="42"/>
  </cols>
  <sheetData>
    <row r="1" customFormat="false" ht="21.75" hidden="false" customHeight="true" outlineLevel="0" collapsed="false">
      <c r="A1" s="1" t="s">
        <v>78</v>
      </c>
      <c r="B1" s="2"/>
      <c r="C1" s="2"/>
      <c r="D1" s="2"/>
      <c r="E1" s="2"/>
      <c r="F1" s="2"/>
      <c r="G1" s="2"/>
      <c r="H1" s="2"/>
      <c r="I1" s="2"/>
    </row>
    <row r="2" customFormat="false" ht="25.5" hidden="false" customHeight="true" outlineLevel="0" collapsed="false">
      <c r="A2" s="3" t="s">
        <v>210</v>
      </c>
    </row>
    <row r="3" customFormat="false" ht="15" hidden="false" customHeight="false" outlineLevel="0" collapsed="false">
      <c r="A3" s="10" t="s">
        <v>80</v>
      </c>
    </row>
    <row r="4" customFormat="false" ht="18" hidden="false" customHeight="true" outlineLevel="0" collapsed="false">
      <c r="B4" s="12" t="s">
        <v>81</v>
      </c>
      <c r="C4" s="24" t="n">
        <f aca="false">COUNTA(B13:B26)</f>
        <v>8</v>
      </c>
    </row>
    <row r="5" customFormat="false" ht="18" hidden="false" customHeight="true" outlineLevel="0" collapsed="false">
      <c r="B5" s="12" t="s">
        <v>82</v>
      </c>
      <c r="C5" s="24" t="n">
        <f aca="false">COUNTIF(H13:H26,"Oui")</f>
        <v>6</v>
      </c>
    </row>
    <row r="6" customFormat="false" ht="18" hidden="false" customHeight="true" outlineLevel="0" collapsed="false">
      <c r="B6" s="12" t="s">
        <v>83</v>
      </c>
      <c r="C6" s="24" t="n">
        <f aca="false">COUNTIF(H13:H26,"Partiellement")</f>
        <v>1</v>
      </c>
    </row>
    <row r="7" customFormat="false" ht="18" hidden="false" customHeight="true" outlineLevel="0" collapsed="false">
      <c r="B7" s="12" t="s">
        <v>84</v>
      </c>
      <c r="C7" s="24" t="n">
        <f aca="false">COUNTIF(H13:H26,"Non")</f>
        <v>1</v>
      </c>
    </row>
    <row r="8" customFormat="false" ht="18" hidden="false" customHeight="true" outlineLevel="0" collapsed="false">
      <c r="B8" s="12" t="s">
        <v>85</v>
      </c>
      <c r="C8" s="26" t="n">
        <f aca="false">IF(C4=0,"",C5/C4)</f>
        <v>0.75</v>
      </c>
    </row>
    <row r="9" customFormat="false" ht="18" hidden="false" customHeight="true" outlineLevel="0" collapsed="false">
      <c r="B9" s="12" t="s">
        <v>86</v>
      </c>
      <c r="C9" s="24" t="n">
        <f aca="false">SUM(E13:E26)</f>
        <v>252</v>
      </c>
    </row>
    <row r="10" customFormat="false" ht="18" hidden="false" customHeight="true" outlineLevel="0" collapsed="false">
      <c r="B10" s="12" t="s">
        <v>87</v>
      </c>
      <c r="C10" s="24" t="n">
        <f aca="false">IF('Exemple fiche'!D54=0,"",C9-'Exemple fiche'!D54)</f>
        <v>0</v>
      </c>
    </row>
    <row r="12" customFormat="false" ht="39.75" hidden="false" customHeight="true" outlineLevel="0" collapsed="false">
      <c r="A12" s="21" t="s">
        <v>88</v>
      </c>
      <c r="B12" s="21" t="s">
        <v>89</v>
      </c>
      <c r="C12" s="21" t="s">
        <v>90</v>
      </c>
      <c r="D12" s="21" t="s">
        <v>91</v>
      </c>
      <c r="E12" s="21" t="s">
        <v>92</v>
      </c>
      <c r="F12" s="21" t="s">
        <v>93</v>
      </c>
      <c r="G12" s="21" t="s">
        <v>94</v>
      </c>
      <c r="H12" s="21" t="s">
        <v>95</v>
      </c>
      <c r="I12" s="21" t="s">
        <v>96</v>
      </c>
    </row>
    <row r="13" customFormat="false" ht="31.5" hidden="false" customHeight="true" outlineLevel="0" collapsed="false">
      <c r="A13" s="27" t="n">
        <v>1</v>
      </c>
      <c r="B13" s="13" t="s">
        <v>211</v>
      </c>
      <c r="C13" s="22" t="s">
        <v>212</v>
      </c>
      <c r="D13" s="13" t="s">
        <v>213</v>
      </c>
      <c r="E13" s="16" t="n">
        <v>40</v>
      </c>
      <c r="F13" s="13" t="s">
        <v>214</v>
      </c>
      <c r="G13" s="13" t="s">
        <v>215</v>
      </c>
      <c r="H13" s="22" t="s">
        <v>104</v>
      </c>
      <c r="I13" s="13"/>
    </row>
    <row r="14" customFormat="false" ht="30" hidden="false" customHeight="true" outlineLevel="0" collapsed="false">
      <c r="A14" s="27" t="n">
        <v>2</v>
      </c>
      <c r="B14" s="13" t="s">
        <v>216</v>
      </c>
      <c r="C14" s="22" t="s">
        <v>212</v>
      </c>
      <c r="D14" s="13" t="s">
        <v>213</v>
      </c>
      <c r="E14" s="16" t="n">
        <v>30</v>
      </c>
      <c r="F14" s="13" t="s">
        <v>214</v>
      </c>
      <c r="G14" s="13" t="s">
        <v>217</v>
      </c>
      <c r="H14" s="22" t="s">
        <v>104</v>
      </c>
      <c r="I14" s="13"/>
    </row>
    <row r="15" customFormat="false" ht="31.5" hidden="false" customHeight="true" outlineLevel="0" collapsed="false">
      <c r="A15" s="27" t="n">
        <v>3</v>
      </c>
      <c r="B15" s="13" t="s">
        <v>218</v>
      </c>
      <c r="C15" s="22" t="s">
        <v>219</v>
      </c>
      <c r="D15" s="13" t="s">
        <v>220</v>
      </c>
      <c r="E15" s="16" t="n">
        <v>50</v>
      </c>
      <c r="F15" s="13" t="s">
        <v>202</v>
      </c>
      <c r="G15" s="13" t="s">
        <v>221</v>
      </c>
      <c r="H15" s="22" t="s">
        <v>104</v>
      </c>
      <c r="I15" s="13"/>
    </row>
    <row r="16" customFormat="false" ht="31.5" hidden="false" customHeight="true" outlineLevel="0" collapsed="false">
      <c r="A16" s="27" t="n">
        <v>4</v>
      </c>
      <c r="B16" s="13" t="s">
        <v>222</v>
      </c>
      <c r="C16" s="22" t="s">
        <v>219</v>
      </c>
      <c r="D16" s="13" t="s">
        <v>220</v>
      </c>
      <c r="E16" s="16" t="n">
        <v>34</v>
      </c>
      <c r="F16" s="13" t="s">
        <v>202</v>
      </c>
      <c r="G16" s="13" t="s">
        <v>223</v>
      </c>
      <c r="H16" s="22" t="s">
        <v>105</v>
      </c>
      <c r="I16" s="13" t="s">
        <v>224</v>
      </c>
    </row>
    <row r="17" customFormat="false" ht="31.5" hidden="false" customHeight="true" outlineLevel="0" collapsed="false">
      <c r="A17" s="27" t="n">
        <v>5</v>
      </c>
      <c r="B17" s="13" t="s">
        <v>225</v>
      </c>
      <c r="C17" s="22" t="s">
        <v>226</v>
      </c>
      <c r="D17" s="13" t="s">
        <v>227</v>
      </c>
      <c r="E17" s="16" t="n">
        <v>30</v>
      </c>
      <c r="F17" s="13" t="s">
        <v>228</v>
      </c>
      <c r="G17" s="13" t="s">
        <v>229</v>
      </c>
      <c r="H17" s="22" t="s">
        <v>104</v>
      </c>
      <c r="I17" s="13"/>
    </row>
    <row r="18" customFormat="false" ht="31.5" hidden="false" customHeight="true" outlineLevel="0" collapsed="false">
      <c r="A18" s="27" t="n">
        <v>6</v>
      </c>
      <c r="B18" s="13" t="s">
        <v>230</v>
      </c>
      <c r="C18" s="22" t="s">
        <v>226</v>
      </c>
      <c r="D18" s="13" t="s">
        <v>227</v>
      </c>
      <c r="E18" s="16" t="n">
        <v>26</v>
      </c>
      <c r="F18" s="13" t="s">
        <v>231</v>
      </c>
      <c r="G18" s="13" t="s">
        <v>232</v>
      </c>
      <c r="H18" s="22" t="s">
        <v>104</v>
      </c>
      <c r="I18" s="13"/>
    </row>
    <row r="19" customFormat="false" ht="31.5" hidden="false" customHeight="true" outlineLevel="0" collapsed="false">
      <c r="A19" s="27" t="n">
        <v>7</v>
      </c>
      <c r="B19" s="13" t="s">
        <v>233</v>
      </c>
      <c r="C19" s="22" t="s">
        <v>234</v>
      </c>
      <c r="D19" s="13" t="s">
        <v>235</v>
      </c>
      <c r="E19" s="16" t="n">
        <v>42</v>
      </c>
      <c r="F19" s="13" t="s">
        <v>236</v>
      </c>
      <c r="G19" s="13" t="s">
        <v>237</v>
      </c>
      <c r="H19" s="22" t="s">
        <v>104</v>
      </c>
      <c r="I19" s="13"/>
    </row>
    <row r="20" customFormat="false" ht="31.5" hidden="false" customHeight="true" outlineLevel="0" collapsed="false">
      <c r="A20" s="27" t="n">
        <v>8</v>
      </c>
      <c r="B20" s="13" t="s">
        <v>238</v>
      </c>
      <c r="C20" s="22" t="s">
        <v>234</v>
      </c>
      <c r="D20" s="13"/>
      <c r="E20" s="16"/>
      <c r="F20" s="13" t="s">
        <v>239</v>
      </c>
      <c r="G20" s="13"/>
      <c r="H20" s="22" t="s">
        <v>106</v>
      </c>
      <c r="I20" s="13" t="s">
        <v>240</v>
      </c>
    </row>
    <row r="21" customFormat="false" ht="30" hidden="false" customHeight="true" outlineLevel="0" collapsed="false">
      <c r="A21" s="27" t="n">
        <v>9</v>
      </c>
      <c r="B21" s="13"/>
      <c r="C21" s="22"/>
      <c r="D21" s="13"/>
      <c r="E21" s="16"/>
      <c r="F21" s="13"/>
      <c r="G21" s="13"/>
      <c r="H21" s="22"/>
      <c r="I21" s="13"/>
    </row>
    <row r="22" customFormat="false" ht="30" hidden="false" customHeight="true" outlineLevel="0" collapsed="false">
      <c r="A22" s="27" t="n">
        <v>10</v>
      </c>
      <c r="B22" s="13"/>
      <c r="C22" s="22"/>
      <c r="D22" s="13"/>
      <c r="E22" s="16"/>
      <c r="F22" s="13"/>
      <c r="G22" s="13"/>
      <c r="H22" s="22"/>
      <c r="I22" s="13"/>
    </row>
    <row r="23" customFormat="false" ht="30" hidden="false" customHeight="true" outlineLevel="0" collapsed="false">
      <c r="A23" s="27" t="n">
        <v>11</v>
      </c>
      <c r="B23" s="13"/>
      <c r="C23" s="22"/>
      <c r="D23" s="13"/>
      <c r="E23" s="16"/>
      <c r="F23" s="13"/>
      <c r="G23" s="13"/>
      <c r="H23" s="22"/>
      <c r="I23" s="13"/>
    </row>
    <row r="24" customFormat="false" ht="30" hidden="false" customHeight="true" outlineLevel="0" collapsed="false">
      <c r="A24" s="27" t="n">
        <v>12</v>
      </c>
      <c r="B24" s="13"/>
      <c r="C24" s="22"/>
      <c r="D24" s="13"/>
      <c r="E24" s="16"/>
      <c r="F24" s="13"/>
      <c r="G24" s="13"/>
      <c r="H24" s="22"/>
      <c r="I24" s="13"/>
    </row>
    <row r="25" customFormat="false" ht="30" hidden="false" customHeight="true" outlineLevel="0" collapsed="false">
      <c r="A25" s="27" t="n">
        <v>13</v>
      </c>
      <c r="B25" s="13"/>
      <c r="C25" s="22"/>
      <c r="D25" s="13"/>
      <c r="E25" s="16"/>
      <c r="F25" s="13"/>
      <c r="G25" s="13"/>
      <c r="H25" s="22"/>
      <c r="I25" s="13"/>
    </row>
    <row r="26" customFormat="false" ht="30" hidden="false" customHeight="true" outlineLevel="0" collapsed="false">
      <c r="A26" s="27" t="n">
        <v>14</v>
      </c>
      <c r="B26" s="13"/>
      <c r="C26" s="22"/>
      <c r="D26" s="13"/>
      <c r="E26" s="16"/>
      <c r="F26" s="13"/>
      <c r="G26" s="13"/>
      <c r="H26" s="22"/>
      <c r="I26" s="13"/>
    </row>
  </sheetData>
  <conditionalFormatting sqref="H13:H26">
    <cfRule type="expression" priority="2" aboveAverage="0" equalAverage="0" bottom="0" percent="0" rank="0" text="" dxfId="0">
      <formula>$H13="Oui"</formula>
    </cfRule>
    <cfRule type="expression" priority="3" aboveAverage="0" equalAverage="0" bottom="0" percent="0" rank="0" text="" dxfId="1">
      <formula>$H13="Partiellement"</formula>
    </cfRule>
    <cfRule type="expression" priority="4" aboveAverage="0" equalAverage="0" bottom="0" percent="0" rank="0" text="" dxfId="2">
      <formula>$H13="Non"</formula>
    </cfRule>
  </conditionalFormatting>
  <conditionalFormatting sqref="D13:G26">
    <cfRule type="expression" priority="5" aboveAverage="0" equalAverage="0" bottom="0" percent="0" rank="0" text="" dxfId="3">
      <formula>AND($B13&lt;&gt;"",D13="")</formula>
    </cfRule>
  </conditionalFormatting>
  <dataValidations count="1">
    <dataValidation allowBlank="true" errorStyle="stop" operator="between" showDropDown="false" showErrorMessage="false" showInputMessage="false" sqref="H13:H26" type="list">
      <formula1>Listes!$E$4:$E$6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3" topLeftCell="E14" activePane="bottomRight" state="frozen"/>
      <selection pane="topLeft" activeCell="A1" activeCellId="0" sqref="A1"/>
      <selection pane="topRight" activeCell="E1" activeCellId="0" sqref="E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7"/>
    <col collapsed="false" customWidth="true" hidden="false" outlineLevel="0" max="3" min="3" style="0" width="15"/>
    <col collapsed="false" customWidth="true" hidden="false" outlineLevel="0" max="4" min="4" style="0" width="52"/>
    <col collapsed="false" customWidth="true" hidden="false" outlineLevel="0" max="5" min="5" style="0" width="44"/>
    <col collapsed="false" customWidth="true" hidden="false" outlineLevel="0" max="6" min="6" style="0" width="12"/>
    <col collapsed="false" customWidth="true" hidden="false" outlineLevel="0" max="7" min="7" style="0" width="15"/>
    <col collapsed="false" customWidth="true" hidden="false" outlineLevel="0" max="8" min="8" style="0" width="30"/>
    <col collapsed="false" customWidth="true" hidden="false" outlineLevel="0" max="9" min="9" style="0" width="18"/>
    <col collapsed="false" customWidth="true" hidden="false" outlineLevel="0" max="10" min="10" style="0" width="11"/>
    <col collapsed="false" customWidth="true" hidden="false" outlineLevel="0" max="11" min="11" style="0" width="10"/>
    <col collapsed="false" customWidth="true" hidden="false" outlineLevel="0" max="12" min="12" style="0" width="30"/>
  </cols>
  <sheetData>
    <row r="1" customFormat="false" ht="21.75" hidden="false" customHeight="true" outlineLevel="0" collapsed="false">
      <c r="A1" s="1" t="s">
        <v>97</v>
      </c>
      <c r="B1" s="2"/>
      <c r="C1" s="2"/>
      <c r="D1" s="2"/>
      <c r="E1" s="2"/>
      <c r="F1" s="2"/>
      <c r="G1" s="2"/>
      <c r="H1" s="2"/>
      <c r="I1" s="2"/>
      <c r="J1" s="2"/>
      <c r="K1" s="2"/>
      <c r="L1" s="2"/>
    </row>
    <row r="2" customFormat="false" ht="25.5" hidden="false" customHeight="true" outlineLevel="0" collapsed="false">
      <c r="A2" s="3" t="s">
        <v>241</v>
      </c>
    </row>
    <row r="3" customFormat="false" ht="15" hidden="false" customHeight="false" outlineLevel="0" collapsed="false">
      <c r="A3" s="10" t="s">
        <v>98</v>
      </c>
    </row>
    <row r="4" customFormat="false" ht="21.75" hidden="false" customHeight="true" outlineLevel="0" collapsed="false">
      <c r="D4" s="12" t="s">
        <v>99</v>
      </c>
      <c r="E4" s="28" t="str">
        <f aca="false">IF('Exemple fiche'!B5="","À choisir dans la fiche",'Exemple fiche'!B5)</f>
        <v>AF : actions de formation</v>
      </c>
      <c r="F4" s="28"/>
    </row>
    <row r="5" customFormat="false" ht="21.75" hidden="false" customHeight="true" outlineLevel="0" collapsed="false">
      <c r="D5" s="12" t="s">
        <v>100</v>
      </c>
      <c r="E5" s="14" t="n">
        <v>46316</v>
      </c>
      <c r="F5" s="14"/>
    </row>
    <row r="6" customFormat="false" ht="30" hidden="false" customHeight="true" outlineLevel="0" collapsed="false">
      <c r="D6" s="21" t="s">
        <v>101</v>
      </c>
      <c r="E6" s="21" t="s">
        <v>102</v>
      </c>
      <c r="F6" s="21" t="s">
        <v>103</v>
      </c>
      <c r="G6" s="21" t="s">
        <v>104</v>
      </c>
      <c r="H6" s="21" t="s">
        <v>105</v>
      </c>
      <c r="I6" s="21" t="s">
        <v>106</v>
      </c>
      <c r="J6" s="21" t="s">
        <v>107</v>
      </c>
    </row>
    <row r="7" customFormat="false" ht="45" hidden="false" customHeight="true" outlineLevel="0" collapsed="false">
      <c r="D7" s="12" t="s">
        <v>108</v>
      </c>
      <c r="E7" s="19" t="str">
        <f aca="false">IF($E$4="À choisir dans la fiche","Choisir le profil dans la fiche",IF(F7=0,"Sans objet pour ce profil",IF(H7+I7&gt;0,"Risque de non-conformité mineure ou majeure (selon l’ampleur)",IF(J7&gt;0,"Points à renseigner","Aucun écart relevé"))))</f>
        <v>Risque de non-conformité mineure ou majeure (selon l’ampleur)</v>
      </c>
      <c r="F7" s="24" t="n">
        <f aca="false">SUM(COUNTIFS($B$14:$B$43,3,$F$14:$F$43,"Oui"))-SUM(COUNTIFS($B$14:$B$43,3,$F$14:$F$43,"Oui",$G$14:$G$43,"Sans objet"))</f>
        <v>6</v>
      </c>
      <c r="G7" s="30" t="n">
        <f aca="false">SUM(COUNTIFS($B$14:$B$43,3,$F$14:$F$43,"Oui",$G$14:$G$43,"Oui"))</f>
        <v>5</v>
      </c>
      <c r="H7" s="30" t="n">
        <f aca="false">SUM(COUNTIFS($B$14:$B$43,3,$F$14:$F$43,"Oui",$G$14:$G$43,"Partiellement"))</f>
        <v>1</v>
      </c>
      <c r="I7" s="30" t="n">
        <f aca="false">SUM(COUNTIFS($B$14:$B$43,3,$F$14:$F$43,"Oui",$G$14:$G$43,"Non"))</f>
        <v>0</v>
      </c>
      <c r="J7" s="30" t="n">
        <f aca="false">F7-G7-H7-I7</f>
        <v>0</v>
      </c>
    </row>
    <row r="8" customFormat="false" ht="31.5" hidden="false" customHeight="true" outlineLevel="0" collapsed="false">
      <c r="D8" s="12" t="s">
        <v>109</v>
      </c>
      <c r="E8" s="19" t="str">
        <f aca="false">IF($E$4="À choisir dans la fiche","Choisir le profil dans la fiche",IF(F8=0,"Sans objet pour ce profil",IF(H8+I8&gt;0,"Risque de non-conformité majeure (tout écart, même partiel)",IF(J8&gt;0,"Points à renseigner","Aucun écart relevé"))))</f>
        <v>Risque de non-conformité majeure (tout écart, même partiel)</v>
      </c>
      <c r="F8" s="24" t="n">
        <f aca="false">SUM(COUNTIFS($B$14:$B$43,7,$F$14:$F$43,"Oui"))-SUM(COUNTIFS($B$14:$B$43,7,$F$14:$F$43,"Oui",$G$14:$G$43,"Sans objet"))</f>
        <v>5</v>
      </c>
      <c r="G8" s="30" t="n">
        <f aca="false">SUM(COUNTIFS($B$14:$B$43,7,$F$14:$F$43,"Oui",$G$14:$G$43,"Oui"))</f>
        <v>2</v>
      </c>
      <c r="H8" s="30" t="n">
        <f aca="false">SUM(COUNTIFS($B$14:$B$43,7,$F$14:$F$43,"Oui",$G$14:$G$43,"Partiellement"))</f>
        <v>3</v>
      </c>
      <c r="I8" s="30" t="n">
        <f aca="false">SUM(COUNTIFS($B$14:$B$43,7,$F$14:$F$43,"Oui",$G$14:$G$43,"Non"))</f>
        <v>0</v>
      </c>
      <c r="J8" s="30" t="n">
        <f aca="false">F8-G8-H8-I8</f>
        <v>0</v>
      </c>
    </row>
    <row r="9" customFormat="false" ht="31.5" hidden="false" customHeight="true" outlineLevel="0" collapsed="false">
      <c r="D9" s="12" t="s">
        <v>110</v>
      </c>
      <c r="E9" s="19" t="str">
        <f aca="false">IF($E$4="À choisir dans la fiche","Choisir le profil dans la fiche",IF(F9=0,"Sans objet pour ce profil",IF(H9+I9&gt;0,"Risque de non-conformité majeure (tout écart, même partiel)",IF(J9&gt;0,"Points à renseigner","Aucun écart relevé"))))</f>
        <v>Risque de non-conformité majeure (tout écart, même partiel)</v>
      </c>
      <c r="F9" s="24" t="n">
        <f aca="false">SUM(COUNTIFS($B$14:$B$43,16,$F$14:$F$43,"Oui"))-SUM(COUNTIFS($B$14:$B$43,16,$F$14:$F$43,"Oui",$G$14:$G$43,"Sans objet"))</f>
        <v>5</v>
      </c>
      <c r="G9" s="30" t="n">
        <f aca="false">SUM(COUNTIFS($B$14:$B$43,16,$F$14:$F$43,"Oui",$G$14:$G$43,"Oui"))</f>
        <v>4</v>
      </c>
      <c r="H9" s="30" t="n">
        <f aca="false">SUM(COUNTIFS($B$14:$B$43,16,$F$14:$F$43,"Oui",$G$14:$G$43,"Partiellement"))</f>
        <v>1</v>
      </c>
      <c r="I9" s="30" t="n">
        <f aca="false">SUM(COUNTIFS($B$14:$B$43,16,$F$14:$F$43,"Oui",$G$14:$G$43,"Non"))</f>
        <v>0</v>
      </c>
      <c r="J9" s="30" t="n">
        <f aca="false">F9-G9-H9-I9</f>
        <v>0</v>
      </c>
    </row>
    <row r="10" customFormat="false" ht="31.5" hidden="false" customHeight="true" outlineLevel="0" collapsed="false">
      <c r="D10" s="12" t="s">
        <v>111</v>
      </c>
      <c r="E10" s="19" t="str">
        <f aca="false">IF($E$4="À choisir dans la fiche","Choisir le profil dans la fiche",IF(F10=0,"Sans objet pour ce profil",IF(H10+I10&gt;0,"Points à traiter dans les indicateurs concernés",IF(J10&gt;0,"Points à renseigner","Aucun écart relevé"))))</f>
        <v>Aucun écart relevé</v>
      </c>
      <c r="F10" s="24" t="n">
        <f aca="false">SUM(COUNTIFS($B$14:$B$43,{1,5,6,8,27},$F$14:$F$43,"Oui"))-SUM(COUNTIFS($B$14:$B$43,{1,5,6,8,27},$F$14:$F$43,"Oui",$G$14:$G$43,"Sans objet"))</f>
        <v>4</v>
      </c>
      <c r="G10" s="30" t="n">
        <f aca="false">SUM(COUNTIFS($B$14:$B$43,{1,5,6,8,27},$F$14:$F$43,"Oui",$G$14:$G$43,"Oui"))</f>
        <v>4</v>
      </c>
      <c r="H10" s="30" t="n">
        <f aca="false">SUM(COUNTIFS($B$14:$B$43,{1,5,6,8,27},$F$14:$F$43,"Oui",$G$14:$G$43,"Partiellement"))</f>
        <v>0</v>
      </c>
      <c r="I10" s="30" t="n">
        <f aca="false">SUM(COUNTIFS($B$14:$B$43,{1,5,6,8,27},$F$14:$F$43,"Oui",$G$14:$G$43,"Non"))</f>
        <v>0</v>
      </c>
      <c r="J10" s="30" t="n">
        <f aca="false">F10-G10-H10-I10</f>
        <v>0</v>
      </c>
    </row>
    <row r="12" customFormat="false" ht="19.5" hidden="false" customHeight="true" outlineLevel="0" collapsed="false">
      <c r="A12" s="15" t="s">
        <v>112</v>
      </c>
      <c r="B12" s="15"/>
      <c r="C12" s="15"/>
      <c r="D12" s="15"/>
      <c r="E12" s="15"/>
      <c r="F12" s="15"/>
      <c r="G12" s="15"/>
      <c r="H12" s="15"/>
      <c r="I12" s="15"/>
      <c r="J12" s="15"/>
      <c r="K12" s="15"/>
      <c r="L12" s="15"/>
    </row>
    <row r="13" customFormat="false" ht="39.75" hidden="false" customHeight="true" outlineLevel="0" collapsed="false">
      <c r="A13" s="21" t="s">
        <v>88</v>
      </c>
      <c r="B13" s="21" t="s">
        <v>113</v>
      </c>
      <c r="C13" s="21" t="s">
        <v>114</v>
      </c>
      <c r="D13" s="21" t="s">
        <v>101</v>
      </c>
      <c r="E13" s="21" t="s">
        <v>115</v>
      </c>
      <c r="F13" s="21" t="s">
        <v>116</v>
      </c>
      <c r="G13" s="21" t="s">
        <v>117</v>
      </c>
      <c r="H13" s="21" t="s">
        <v>118</v>
      </c>
      <c r="I13" s="21" t="s">
        <v>119</v>
      </c>
      <c r="J13" s="21" t="s">
        <v>120</v>
      </c>
      <c r="K13" s="21" t="s">
        <v>121</v>
      </c>
      <c r="L13" s="21" t="s">
        <v>122</v>
      </c>
    </row>
    <row r="14" customFormat="false" ht="70.5" hidden="false" customHeight="true" outlineLevel="0" collapsed="false">
      <c r="A14" s="27" t="n">
        <v>1</v>
      </c>
      <c r="B14" s="27" t="n">
        <v>1</v>
      </c>
      <c r="C14" s="25" t="s">
        <v>123</v>
      </c>
      <c r="D14" s="25" t="s">
        <v>124</v>
      </c>
      <c r="E14" s="25" t="s">
        <v>125</v>
      </c>
      <c r="F14" s="31" t="str">
        <f aca="false">IF(OR(B14="",$E$4="À choisir dans la fiche"),"",IF(LEFT($E$4,2)="BC","Non",IF(AND(B14=7,LEFT($E$4,3)="VAE"),"Non","Oui")))</f>
        <v>Oui</v>
      </c>
      <c r="G14" s="22" t="s">
        <v>104</v>
      </c>
      <c r="H14" s="13" t="s">
        <v>242</v>
      </c>
      <c r="I14" s="13" t="s">
        <v>243</v>
      </c>
      <c r="J14" s="14"/>
      <c r="K14" s="31" t="str">
        <f aca="false">IF(AND(J14&lt;&gt;"",F14="Oui",G14&lt;&gt;"Oui",G14&lt;&gt;"Sans objet",J14&lt;$E$5),"En retard","")</f>
        <v/>
      </c>
      <c r="L14" s="13"/>
    </row>
    <row r="15" customFormat="false" ht="31.5" hidden="false" customHeight="true" outlineLevel="0" collapsed="false">
      <c r="A15" s="27" t="n">
        <v>2</v>
      </c>
      <c r="B15" s="27" t="n">
        <v>3</v>
      </c>
      <c r="C15" s="25" t="s">
        <v>123</v>
      </c>
      <c r="D15" s="25" t="s">
        <v>126</v>
      </c>
      <c r="E15" s="25" t="s">
        <v>127</v>
      </c>
      <c r="F15" s="31" t="str">
        <f aca="false">IF(OR(B15="",$E$4="À choisir dans la fiche"),"",IF(LEFT($E$4,2)="BC","Non",IF(AND(B15=7,LEFT($E$4,3)="VAE"),"Non","Oui")))</f>
        <v>Oui</v>
      </c>
      <c r="G15" s="22" t="s">
        <v>104</v>
      </c>
      <c r="H15" s="13" t="s">
        <v>244</v>
      </c>
      <c r="I15" s="13" t="s">
        <v>245</v>
      </c>
      <c r="J15" s="14"/>
      <c r="K15" s="31" t="str">
        <f aca="false">IF(AND(J15&lt;&gt;"",F15="Oui",G15&lt;&gt;"Oui",G15&lt;&gt;"Sans objet",J15&lt;$E$5),"En retard","")</f>
        <v/>
      </c>
      <c r="L15" s="13"/>
    </row>
    <row r="16" customFormat="false" ht="45" hidden="false" customHeight="true" outlineLevel="0" collapsed="false">
      <c r="A16" s="27" t="n">
        <v>3</v>
      </c>
      <c r="B16" s="27" t="n">
        <v>3</v>
      </c>
      <c r="C16" s="25" t="s">
        <v>123</v>
      </c>
      <c r="D16" s="25" t="s">
        <v>128</v>
      </c>
      <c r="E16" s="25" t="s">
        <v>129</v>
      </c>
      <c r="F16" s="31" t="str">
        <f aca="false">IF(OR(B16="",$E$4="À choisir dans la fiche"),"",IF(LEFT($E$4,2)="BC","Non",IF(AND(B16=7,LEFT($E$4,3)="VAE"),"Non","Oui")))</f>
        <v>Oui</v>
      </c>
      <c r="G16" s="22" t="s">
        <v>105</v>
      </c>
      <c r="H16" s="13" t="s">
        <v>246</v>
      </c>
      <c r="I16" s="13" t="s">
        <v>245</v>
      </c>
      <c r="J16" s="14" t="n">
        <v>46310</v>
      </c>
      <c r="K16" s="31" t="str">
        <f aca="false">IF(AND(J16&lt;&gt;"",F16="Oui",G16&lt;&gt;"Oui",G16&lt;&gt;"Sans objet",J16&lt;$E$5),"En retard","")</f>
        <v>En retard</v>
      </c>
      <c r="L16" s="13" t="s">
        <v>247</v>
      </c>
    </row>
    <row r="17" customFormat="false" ht="31.5" hidden="false" customHeight="true" outlineLevel="0" collapsed="false">
      <c r="A17" s="27" t="n">
        <v>4</v>
      </c>
      <c r="B17" s="27" t="n">
        <v>3</v>
      </c>
      <c r="C17" s="25" t="s">
        <v>123</v>
      </c>
      <c r="D17" s="25" t="s">
        <v>130</v>
      </c>
      <c r="E17" s="25" t="s">
        <v>131</v>
      </c>
      <c r="F17" s="31" t="str">
        <f aca="false">IF(OR(B17="",$E$4="À choisir dans la fiche"),"",IF(LEFT($E$4,2)="BC","Non",IF(AND(B17=7,LEFT($E$4,3)="VAE"),"Non","Oui")))</f>
        <v>Oui</v>
      </c>
      <c r="G17" s="22" t="s">
        <v>104</v>
      </c>
      <c r="H17" s="13" t="s">
        <v>248</v>
      </c>
      <c r="I17" s="13" t="s">
        <v>243</v>
      </c>
      <c r="J17" s="14"/>
      <c r="K17" s="31" t="str">
        <f aca="false">IF(AND(J17&lt;&gt;"",F17="Oui",G17&lt;&gt;"Oui",G17&lt;&gt;"Sans objet",J17&lt;$E$5),"En retard","")</f>
        <v/>
      </c>
      <c r="L17" s="13"/>
    </row>
    <row r="18" customFormat="false" ht="31.5" hidden="false" customHeight="true" outlineLevel="0" collapsed="false">
      <c r="A18" s="27" t="n">
        <v>5</v>
      </c>
      <c r="B18" s="27" t="n">
        <v>3</v>
      </c>
      <c r="C18" s="25" t="s">
        <v>123</v>
      </c>
      <c r="D18" s="25" t="s">
        <v>132</v>
      </c>
      <c r="E18" s="25" t="s">
        <v>133</v>
      </c>
      <c r="F18" s="31" t="str">
        <f aca="false">IF(OR(B18="",$E$4="À choisir dans la fiche"),"",IF(LEFT($E$4,2)="BC","Non",IF(AND(B18=7,LEFT($E$4,3)="VAE"),"Non","Oui")))</f>
        <v>Oui</v>
      </c>
      <c r="G18" s="22" t="s">
        <v>104</v>
      </c>
      <c r="H18" s="13" t="s">
        <v>249</v>
      </c>
      <c r="I18" s="13" t="s">
        <v>243</v>
      </c>
      <c r="J18" s="14"/>
      <c r="K18" s="31" t="str">
        <f aca="false">IF(AND(J18&lt;&gt;"",F18="Oui",G18&lt;&gt;"Oui",G18&lt;&gt;"Sans objet",J18&lt;$E$5),"En retard","")</f>
        <v/>
      </c>
      <c r="L18" s="13"/>
    </row>
    <row r="19" customFormat="false" ht="45" hidden="false" customHeight="true" outlineLevel="0" collapsed="false">
      <c r="A19" s="27" t="n">
        <v>6</v>
      </c>
      <c r="B19" s="27" t="n">
        <v>3</v>
      </c>
      <c r="C19" s="25" t="s">
        <v>123</v>
      </c>
      <c r="D19" s="25" t="s">
        <v>134</v>
      </c>
      <c r="E19" s="25" t="s">
        <v>135</v>
      </c>
      <c r="F19" s="31" t="str">
        <f aca="false">IF(OR(B19="",$E$4="À choisir dans la fiche"),"",IF(LEFT($E$4,2)="BC","Non",IF(AND(B19=7,LEFT($E$4,3)="VAE"),"Non","Oui")))</f>
        <v>Oui</v>
      </c>
      <c r="G19" s="22" t="s">
        <v>104</v>
      </c>
      <c r="H19" s="13" t="s">
        <v>250</v>
      </c>
      <c r="I19" s="13" t="s">
        <v>243</v>
      </c>
      <c r="J19" s="14"/>
      <c r="K19" s="31" t="str">
        <f aca="false">IF(AND(J19&lt;&gt;"",F19="Oui",G19&lt;&gt;"Oui",G19&lt;&gt;"Sans objet",J19&lt;$E$5),"En retard","")</f>
        <v/>
      </c>
      <c r="L19" s="13"/>
    </row>
    <row r="20" customFormat="false" ht="45" hidden="false" customHeight="true" outlineLevel="0" collapsed="false">
      <c r="A20" s="27" t="n">
        <v>7</v>
      </c>
      <c r="B20" s="27" t="n">
        <v>3</v>
      </c>
      <c r="C20" s="25" t="s">
        <v>123</v>
      </c>
      <c r="D20" s="25" t="s">
        <v>136</v>
      </c>
      <c r="E20" s="25" t="s">
        <v>137</v>
      </c>
      <c r="F20" s="31" t="str">
        <f aca="false">IF(OR(B20="",$E$4="À choisir dans la fiche"),"",IF(LEFT($E$4,2)="BC","Non",IF(AND(B20=7,LEFT($E$4,3)="VAE"),"Non","Oui")))</f>
        <v>Oui</v>
      </c>
      <c r="G20" s="22" t="s">
        <v>104</v>
      </c>
      <c r="H20" s="13" t="s">
        <v>251</v>
      </c>
      <c r="I20" s="13" t="s">
        <v>245</v>
      </c>
      <c r="J20" s="14"/>
      <c r="K20" s="31" t="str">
        <f aca="false">IF(AND(J20&lt;&gt;"",F20="Oui",G20&lt;&gt;"Oui",G20&lt;&gt;"Sans objet",J20&lt;$E$5),"En retard","")</f>
        <v/>
      </c>
      <c r="L20" s="13"/>
    </row>
    <row r="21" customFormat="false" ht="45" hidden="false" customHeight="true" outlineLevel="0" collapsed="false">
      <c r="A21" s="27" t="n">
        <v>8</v>
      </c>
      <c r="B21" s="27" t="n">
        <v>3</v>
      </c>
      <c r="C21" s="25" t="s">
        <v>138</v>
      </c>
      <c r="D21" s="25" t="s">
        <v>139</v>
      </c>
      <c r="E21" s="25" t="s">
        <v>140</v>
      </c>
      <c r="F21" s="31" t="str">
        <f aca="false">IF(OR(B21="",$E$4="À choisir dans la fiche"),"",IF(LEFT($E$4,2)="BC","Non",IF(AND(B21=7,LEFT($E$4,3)="VAE"),"Non","Oui")))</f>
        <v>Oui</v>
      </c>
      <c r="G21" s="22" t="s">
        <v>252</v>
      </c>
      <c r="H21" s="13"/>
      <c r="I21" s="13"/>
      <c r="J21" s="14"/>
      <c r="K21" s="31" t="str">
        <f aca="false">IF(AND(J21&lt;&gt;"",F21="Oui",G21&lt;&gt;"Oui",G21&lt;&gt;"Sans objet",J21&lt;$E$5),"En retard","")</f>
        <v/>
      </c>
      <c r="L21" s="13" t="s">
        <v>253</v>
      </c>
    </row>
    <row r="22" customFormat="false" ht="45" hidden="false" customHeight="true" outlineLevel="0" collapsed="false">
      <c r="A22" s="27" t="n">
        <v>9</v>
      </c>
      <c r="B22" s="27" t="n">
        <v>5</v>
      </c>
      <c r="C22" s="25" t="s">
        <v>123</v>
      </c>
      <c r="D22" s="25" t="s">
        <v>141</v>
      </c>
      <c r="E22" s="25" t="s">
        <v>142</v>
      </c>
      <c r="F22" s="31" t="str">
        <f aca="false">IF(OR(B22="",$E$4="À choisir dans la fiche"),"",IF(LEFT($E$4,2)="BC","Non",IF(AND(B22=7,LEFT($E$4,3)="VAE"),"Non","Oui")))</f>
        <v>Oui</v>
      </c>
      <c r="G22" s="22" t="s">
        <v>104</v>
      </c>
      <c r="H22" s="13" t="s">
        <v>254</v>
      </c>
      <c r="I22" s="13" t="s">
        <v>243</v>
      </c>
      <c r="J22" s="14"/>
      <c r="K22" s="31" t="str">
        <f aca="false">IF(AND(J22&lt;&gt;"",F22="Oui",G22&lt;&gt;"Oui",G22&lt;&gt;"Sans objet",J22&lt;$E$5),"En retard","")</f>
        <v/>
      </c>
      <c r="L22" s="13"/>
    </row>
    <row r="23" customFormat="false" ht="45" hidden="false" customHeight="true" outlineLevel="0" collapsed="false">
      <c r="A23" s="27" t="n">
        <v>10</v>
      </c>
      <c r="B23" s="27" t="n">
        <v>6</v>
      </c>
      <c r="C23" s="25" t="s">
        <v>123</v>
      </c>
      <c r="D23" s="25" t="s">
        <v>143</v>
      </c>
      <c r="E23" s="25" t="s">
        <v>144</v>
      </c>
      <c r="F23" s="31" t="str">
        <f aca="false">IF(OR(B23="",$E$4="À choisir dans la fiche"),"",IF(LEFT($E$4,2)="BC","Non",IF(AND(B23=7,LEFT($E$4,3)="VAE"),"Non","Oui")))</f>
        <v>Oui</v>
      </c>
      <c r="G23" s="22" t="s">
        <v>104</v>
      </c>
      <c r="H23" s="13" t="s">
        <v>255</v>
      </c>
      <c r="I23" s="13" t="s">
        <v>243</v>
      </c>
      <c r="J23" s="14"/>
      <c r="K23" s="31" t="str">
        <f aca="false">IF(AND(J23&lt;&gt;"",F23="Oui",G23&lt;&gt;"Oui",G23&lt;&gt;"Sans objet",J23&lt;$E$5),"En retard","")</f>
        <v/>
      </c>
      <c r="L23" s="13"/>
    </row>
    <row r="24" customFormat="false" ht="31.5" hidden="false" customHeight="true" outlineLevel="0" collapsed="false">
      <c r="A24" s="27" t="n">
        <v>11</v>
      </c>
      <c r="B24" s="27" t="n">
        <v>8</v>
      </c>
      <c r="C24" s="25" t="s">
        <v>123</v>
      </c>
      <c r="D24" s="25" t="s">
        <v>145</v>
      </c>
      <c r="E24" s="25" t="s">
        <v>146</v>
      </c>
      <c r="F24" s="31" t="str">
        <f aca="false">IF(OR(B24="",$E$4="À choisir dans la fiche"),"",IF(LEFT($E$4,2)="BC","Non",IF(AND(B24=7,LEFT($E$4,3)="VAE"),"Non","Oui")))</f>
        <v>Oui</v>
      </c>
      <c r="G24" s="22" t="s">
        <v>104</v>
      </c>
      <c r="H24" s="13" t="s">
        <v>256</v>
      </c>
      <c r="I24" s="13" t="s">
        <v>243</v>
      </c>
      <c r="J24" s="14"/>
      <c r="K24" s="31" t="str">
        <f aca="false">IF(AND(J24&lt;&gt;"",F24="Oui",G24&lt;&gt;"Oui",G24&lt;&gt;"Sans objet",J24&lt;$E$5),"En retard","")</f>
        <v/>
      </c>
      <c r="L24" s="13"/>
    </row>
    <row r="25" customFormat="false" ht="45" hidden="false" customHeight="true" outlineLevel="0" collapsed="false">
      <c r="A25" s="27" t="n">
        <v>12</v>
      </c>
      <c r="B25" s="27" t="n">
        <v>7</v>
      </c>
      <c r="C25" s="25" t="s">
        <v>123</v>
      </c>
      <c r="D25" s="25" t="s">
        <v>147</v>
      </c>
      <c r="E25" s="25" t="s">
        <v>148</v>
      </c>
      <c r="F25" s="31" t="str">
        <f aca="false">IF(OR(B25="",$E$4="À choisir dans la fiche"),"",IF(LEFT($E$4,2)="BC","Non",IF(AND(B25=7,LEFT($E$4,3)="VAE"),"Non","Oui")))</f>
        <v>Oui</v>
      </c>
      <c r="G25" s="22" t="s">
        <v>104</v>
      </c>
      <c r="H25" s="13" t="s">
        <v>257</v>
      </c>
      <c r="I25" s="13" t="s">
        <v>243</v>
      </c>
      <c r="J25" s="14"/>
      <c r="K25" s="31" t="str">
        <f aca="false">IF(AND(J25&lt;&gt;"",F25="Oui",G25&lt;&gt;"Oui",G25&lt;&gt;"Sans objet",J25&lt;$E$5),"En retard","")</f>
        <v/>
      </c>
      <c r="L25" s="13"/>
    </row>
    <row r="26" customFormat="false" ht="45" hidden="false" customHeight="true" outlineLevel="0" collapsed="false">
      <c r="A26" s="27" t="n">
        <v>13</v>
      </c>
      <c r="B26" s="27" t="n">
        <v>7</v>
      </c>
      <c r="C26" s="25" t="s">
        <v>123</v>
      </c>
      <c r="D26" s="25" t="s">
        <v>149</v>
      </c>
      <c r="E26" s="25" t="s">
        <v>150</v>
      </c>
      <c r="F26" s="31" t="str">
        <f aca="false">IF(OR(B26="",$E$4="À choisir dans la fiche"),"",IF(LEFT($E$4,2)="BC","Non",IF(AND(B26=7,LEFT($E$4,3)="VAE"),"Non","Oui")))</f>
        <v>Oui</v>
      </c>
      <c r="G26" s="22" t="s">
        <v>104</v>
      </c>
      <c r="H26" s="13" t="s">
        <v>189</v>
      </c>
      <c r="I26" s="13" t="s">
        <v>258</v>
      </c>
      <c r="J26" s="14"/>
      <c r="K26" s="31" t="str">
        <f aca="false">IF(AND(J26&lt;&gt;"",F26="Oui",G26&lt;&gt;"Oui",G26&lt;&gt;"Sans objet",J26&lt;$E$5),"En retard","")</f>
        <v/>
      </c>
      <c r="L26" s="13" t="s">
        <v>259</v>
      </c>
    </row>
    <row r="27" customFormat="false" ht="45" hidden="false" customHeight="true" outlineLevel="0" collapsed="false">
      <c r="A27" s="27" t="n">
        <v>14</v>
      </c>
      <c r="B27" s="27" t="n">
        <v>7</v>
      </c>
      <c r="C27" s="25" t="s">
        <v>123</v>
      </c>
      <c r="D27" s="25" t="s">
        <v>151</v>
      </c>
      <c r="E27" s="25" t="s">
        <v>152</v>
      </c>
      <c r="F27" s="31" t="str">
        <f aca="false">IF(OR(B27="",$E$4="À choisir dans la fiche"),"",IF(LEFT($E$4,2)="BC","Non",IF(AND(B27=7,LEFT($E$4,3)="VAE"),"Non","Oui")))</f>
        <v>Oui</v>
      </c>
      <c r="G27" s="22" t="s">
        <v>105</v>
      </c>
      <c r="H27" s="13" t="s">
        <v>260</v>
      </c>
      <c r="I27" s="13" t="s">
        <v>243</v>
      </c>
      <c r="J27" s="14" t="n">
        <v>46371</v>
      </c>
      <c r="K27" s="31" t="str">
        <f aca="false">IF(AND(J27&lt;&gt;"",F27="Oui",G27&lt;&gt;"Oui",G27&lt;&gt;"Sans objet",J27&lt;$E$5),"En retard","")</f>
        <v/>
      </c>
      <c r="L27" s="13" t="s">
        <v>261</v>
      </c>
    </row>
    <row r="28" customFormat="false" ht="45" hidden="false" customHeight="true" outlineLevel="0" collapsed="false">
      <c r="A28" s="27" t="n">
        <v>15</v>
      </c>
      <c r="B28" s="27" t="n">
        <v>7</v>
      </c>
      <c r="C28" s="25" t="s">
        <v>123</v>
      </c>
      <c r="D28" s="25" t="s">
        <v>153</v>
      </c>
      <c r="E28" s="25" t="s">
        <v>154</v>
      </c>
      <c r="F28" s="31" t="str">
        <f aca="false">IF(OR(B28="",$E$4="À choisir dans la fiche"),"",IF(LEFT($E$4,2)="BC","Non",IF(AND(B28=7,LEFT($E$4,3)="VAE"),"Non","Oui")))</f>
        <v>Oui</v>
      </c>
      <c r="G28" s="22" t="s">
        <v>105</v>
      </c>
      <c r="H28" s="13" t="s">
        <v>262</v>
      </c>
      <c r="I28" s="13" t="s">
        <v>243</v>
      </c>
      <c r="J28" s="14" t="n">
        <v>46371</v>
      </c>
      <c r="K28" s="31" t="str">
        <f aca="false">IF(AND(J28&lt;&gt;"",F28="Oui",G28&lt;&gt;"Oui",G28&lt;&gt;"Sans objet",J28&lt;$E$5),"En retard","")</f>
        <v/>
      </c>
      <c r="L28" s="13"/>
    </row>
    <row r="29" customFormat="false" ht="45" hidden="false" customHeight="true" outlineLevel="0" collapsed="false">
      <c r="A29" s="27" t="n">
        <v>16</v>
      </c>
      <c r="B29" s="27" t="n">
        <v>7</v>
      </c>
      <c r="C29" s="25" t="s">
        <v>155</v>
      </c>
      <c r="D29" s="25" t="s">
        <v>156</v>
      </c>
      <c r="E29" s="25" t="s">
        <v>157</v>
      </c>
      <c r="F29" s="31" t="str">
        <f aca="false">IF(OR(B29="",$E$4="À choisir dans la fiche"),"",IF(LEFT($E$4,2)="BC","Non",IF(AND(B29=7,LEFT($E$4,3)="VAE"),"Non","Oui")))</f>
        <v>Oui</v>
      </c>
      <c r="G29" s="22" t="s">
        <v>105</v>
      </c>
      <c r="H29" s="13" t="s">
        <v>263</v>
      </c>
      <c r="I29" s="13" t="s">
        <v>264</v>
      </c>
      <c r="J29" s="14" t="n">
        <v>46356</v>
      </c>
      <c r="K29" s="31" t="str">
        <f aca="false">IF(AND(J29&lt;&gt;"",F29="Oui",G29&lt;&gt;"Oui",G29&lt;&gt;"Sans objet",J29&lt;$E$5),"En retard","")</f>
        <v/>
      </c>
      <c r="L29" s="13" t="s">
        <v>265</v>
      </c>
    </row>
    <row r="30" customFormat="false" ht="45" hidden="false" customHeight="true" outlineLevel="0" collapsed="false">
      <c r="A30" s="27" t="n">
        <v>17</v>
      </c>
      <c r="B30" s="27" t="n">
        <v>27</v>
      </c>
      <c r="C30" s="25" t="s">
        <v>158</v>
      </c>
      <c r="D30" s="25" t="s">
        <v>159</v>
      </c>
      <c r="E30" s="25" t="s">
        <v>160</v>
      </c>
      <c r="F30" s="31" t="str">
        <f aca="false">IF(OR(B30="",$E$4="À choisir dans la fiche"),"",IF(LEFT($E$4,2)="BC","Non",IF(AND(B30=7,LEFT($E$4,3)="VAE"),"Non","Oui")))</f>
        <v>Oui</v>
      </c>
      <c r="G30" s="22" t="s">
        <v>252</v>
      </c>
      <c r="H30" s="13"/>
      <c r="I30" s="13"/>
      <c r="J30" s="14"/>
      <c r="K30" s="31" t="str">
        <f aca="false">IF(AND(J30&lt;&gt;"",F30="Oui",G30&lt;&gt;"Oui",G30&lt;&gt;"Sans objet",J30&lt;$E$5),"En retard","")</f>
        <v/>
      </c>
      <c r="L30" s="13" t="s">
        <v>266</v>
      </c>
    </row>
    <row r="31" customFormat="false" ht="45" hidden="false" customHeight="true" outlineLevel="0" collapsed="false">
      <c r="A31" s="27" t="n">
        <v>18</v>
      </c>
      <c r="B31" s="27" t="n">
        <v>16</v>
      </c>
      <c r="C31" s="25" t="s">
        <v>123</v>
      </c>
      <c r="D31" s="25" t="s">
        <v>161</v>
      </c>
      <c r="E31" s="25" t="s">
        <v>162</v>
      </c>
      <c r="F31" s="31" t="str">
        <f aca="false">IF(OR(B31="",$E$4="À choisir dans la fiche"),"",IF(LEFT($E$4,2)="BC","Non",IF(AND(B31=7,LEFT($E$4,3)="VAE"),"Non","Oui")))</f>
        <v>Oui</v>
      </c>
      <c r="G31" s="22" t="s">
        <v>104</v>
      </c>
      <c r="H31" s="13" t="s">
        <v>267</v>
      </c>
      <c r="I31" s="13" t="s">
        <v>268</v>
      </c>
      <c r="J31" s="14"/>
      <c r="K31" s="31" t="str">
        <f aca="false">IF(AND(J31&lt;&gt;"",F31="Oui",G31&lt;&gt;"Oui",G31&lt;&gt;"Sans objet",J31&lt;$E$5),"En retard","")</f>
        <v/>
      </c>
      <c r="L31" s="13"/>
    </row>
    <row r="32" customFormat="false" ht="31.5" hidden="false" customHeight="true" outlineLevel="0" collapsed="false">
      <c r="A32" s="27" t="n">
        <v>19</v>
      </c>
      <c r="B32" s="27" t="n">
        <v>16</v>
      </c>
      <c r="C32" s="25" t="s">
        <v>123</v>
      </c>
      <c r="D32" s="25" t="s">
        <v>163</v>
      </c>
      <c r="E32" s="25" t="s">
        <v>164</v>
      </c>
      <c r="F32" s="31" t="str">
        <f aca="false">IF(OR(B32="",$E$4="À choisir dans la fiche"),"",IF(LEFT($E$4,2)="BC","Non",IF(AND(B32=7,LEFT($E$4,3)="VAE"),"Non","Oui")))</f>
        <v>Oui</v>
      </c>
      <c r="G32" s="22" t="s">
        <v>104</v>
      </c>
      <c r="H32" s="13" t="s">
        <v>269</v>
      </c>
      <c r="I32" s="13" t="s">
        <v>268</v>
      </c>
      <c r="J32" s="14"/>
      <c r="K32" s="31" t="str">
        <f aca="false">IF(AND(J32&lt;&gt;"",F32="Oui",G32&lt;&gt;"Oui",G32&lt;&gt;"Sans objet",J32&lt;$E$5),"En retard","")</f>
        <v/>
      </c>
      <c r="L32" s="13"/>
    </row>
    <row r="33" customFormat="false" ht="57.75" hidden="false" customHeight="true" outlineLevel="0" collapsed="false">
      <c r="A33" s="27" t="n">
        <v>20</v>
      </c>
      <c r="B33" s="27" t="n">
        <v>16</v>
      </c>
      <c r="C33" s="25" t="s">
        <v>123</v>
      </c>
      <c r="D33" s="25" t="s">
        <v>165</v>
      </c>
      <c r="E33" s="25" t="s">
        <v>166</v>
      </c>
      <c r="F33" s="31" t="str">
        <f aca="false">IF(OR(B33="",$E$4="À choisir dans la fiche"),"",IF(LEFT($E$4,2)="BC","Non",IF(AND(B33=7,LEFT($E$4,3)="VAE"),"Non","Oui")))</f>
        <v>Oui</v>
      </c>
      <c r="G33" s="22" t="s">
        <v>104</v>
      </c>
      <c r="H33" s="13" t="s">
        <v>270</v>
      </c>
      <c r="I33" s="13" t="s">
        <v>258</v>
      </c>
      <c r="J33" s="14"/>
      <c r="K33" s="31" t="str">
        <f aca="false">IF(AND(J33&lt;&gt;"",F33="Oui",G33&lt;&gt;"Oui",G33&lt;&gt;"Sans objet",J33&lt;$E$5),"En retard","")</f>
        <v/>
      </c>
      <c r="L33" s="13"/>
    </row>
    <row r="34" customFormat="false" ht="31.5" hidden="false" customHeight="true" outlineLevel="0" collapsed="false">
      <c r="A34" s="27" t="n">
        <v>21</v>
      </c>
      <c r="B34" s="27" t="n">
        <v>16</v>
      </c>
      <c r="C34" s="25" t="s">
        <v>123</v>
      </c>
      <c r="D34" s="25" t="s">
        <v>167</v>
      </c>
      <c r="E34" s="25" t="s">
        <v>168</v>
      </c>
      <c r="F34" s="31" t="str">
        <f aca="false">IF(OR(B34="",$E$4="À choisir dans la fiche"),"",IF(LEFT($E$4,2)="BC","Non",IF(AND(B34=7,LEFT($E$4,3)="VAE"),"Non","Oui")))</f>
        <v>Oui</v>
      </c>
      <c r="G34" s="22" t="s">
        <v>104</v>
      </c>
      <c r="H34" s="13" t="s">
        <v>271</v>
      </c>
      <c r="I34" s="13" t="s">
        <v>243</v>
      </c>
      <c r="J34" s="14"/>
      <c r="K34" s="31" t="str">
        <f aca="false">IF(AND(J34&lt;&gt;"",F34="Oui",G34&lt;&gt;"Oui",G34&lt;&gt;"Sans objet",J34&lt;$E$5),"En retard","")</f>
        <v/>
      </c>
      <c r="L34" s="13"/>
    </row>
    <row r="35" customFormat="false" ht="45" hidden="false" customHeight="true" outlineLevel="0" collapsed="false">
      <c r="A35" s="27" t="n">
        <v>22</v>
      </c>
      <c r="B35" s="27" t="n">
        <v>16</v>
      </c>
      <c r="C35" s="25" t="s">
        <v>123</v>
      </c>
      <c r="D35" s="25" t="s">
        <v>169</v>
      </c>
      <c r="E35" s="25" t="s">
        <v>170</v>
      </c>
      <c r="F35" s="31" t="str">
        <f aca="false">IF(OR(B35="",$E$4="À choisir dans la fiche"),"",IF(LEFT($E$4,2)="BC","Non",IF(AND(B35=7,LEFT($E$4,3)="VAE"),"Non","Oui")))</f>
        <v>Oui</v>
      </c>
      <c r="G35" s="22" t="s">
        <v>252</v>
      </c>
      <c r="H35" s="13"/>
      <c r="I35" s="13"/>
      <c r="J35" s="14"/>
      <c r="K35" s="31" t="str">
        <f aca="false">IF(AND(J35&lt;&gt;"",F35="Oui",G35&lt;&gt;"Oui",G35&lt;&gt;"Sans objet",J35&lt;$E$5),"En retard","")</f>
        <v/>
      </c>
      <c r="L35" s="13" t="s">
        <v>272</v>
      </c>
    </row>
    <row r="36" customFormat="false" ht="45" hidden="false" customHeight="true" outlineLevel="0" collapsed="false">
      <c r="A36" s="27" t="n">
        <v>23</v>
      </c>
      <c r="B36" s="27" t="n">
        <v>16</v>
      </c>
      <c r="C36" s="25" t="s">
        <v>155</v>
      </c>
      <c r="D36" s="25" t="s">
        <v>171</v>
      </c>
      <c r="E36" s="25" t="s">
        <v>172</v>
      </c>
      <c r="F36" s="31" t="str">
        <f aca="false">IF(OR(B36="",$E$4="À choisir dans la fiche"),"",IF(LEFT($E$4,2)="BC","Non",IF(AND(B36=7,LEFT($E$4,3)="VAE"),"Non","Oui")))</f>
        <v>Oui</v>
      </c>
      <c r="G36" s="22" t="s">
        <v>105</v>
      </c>
      <c r="H36" s="13" t="s">
        <v>273</v>
      </c>
      <c r="I36" s="13" t="s">
        <v>264</v>
      </c>
      <c r="J36" s="14" t="n">
        <v>46356</v>
      </c>
      <c r="K36" s="31" t="str">
        <f aca="false">IF(AND(J36&lt;&gt;"",F36="Oui",G36&lt;&gt;"Oui",G36&lt;&gt;"Sans objet",J36&lt;$E$5),"En retard","")</f>
        <v/>
      </c>
      <c r="L36" s="13"/>
    </row>
    <row r="37" customFormat="false" ht="31.5" hidden="false" customHeight="true" outlineLevel="0" collapsed="false">
      <c r="A37" s="27" t="n">
        <v>24</v>
      </c>
      <c r="B37" s="27" t="n">
        <v>16</v>
      </c>
      <c r="C37" s="25" t="s">
        <v>173</v>
      </c>
      <c r="D37" s="25" t="s">
        <v>174</v>
      </c>
      <c r="E37" s="25" t="s">
        <v>175</v>
      </c>
      <c r="F37" s="31" t="str">
        <f aca="false">IF(OR(B37="",$E$4="À choisir dans la fiche"),"",IF(LEFT($E$4,2)="BC","Non",IF(AND(B37=7,LEFT($E$4,3)="VAE"),"Non","Oui")))</f>
        <v>Oui</v>
      </c>
      <c r="G37" s="22" t="s">
        <v>252</v>
      </c>
      <c r="H37" s="13"/>
      <c r="I37" s="13"/>
      <c r="J37" s="14"/>
      <c r="K37" s="31" t="str">
        <f aca="false">IF(AND(J37&lt;&gt;"",F37="Oui",G37&lt;&gt;"Oui",G37&lt;&gt;"Sans objet",J37&lt;$E$5),"En retard","")</f>
        <v/>
      </c>
      <c r="L37" s="13" t="s">
        <v>274</v>
      </c>
    </row>
    <row r="38" customFormat="false" ht="45" hidden="false" customHeight="true" outlineLevel="0" collapsed="false">
      <c r="A38" s="27" t="n">
        <v>25</v>
      </c>
      <c r="B38" s="27" t="n">
        <v>16</v>
      </c>
      <c r="C38" s="25" t="s">
        <v>176</v>
      </c>
      <c r="D38" s="25" t="s">
        <v>177</v>
      </c>
      <c r="E38" s="25" t="s">
        <v>178</v>
      </c>
      <c r="F38" s="31" t="str">
        <f aca="false">IF(OR(B38="",$E$4="À choisir dans la fiche"),"",IF(LEFT($E$4,2)="BC","Non",IF(AND(B38=7,LEFT($E$4,3)="VAE"),"Non","Oui")))</f>
        <v>Oui</v>
      </c>
      <c r="G38" s="22" t="s">
        <v>252</v>
      </c>
      <c r="H38" s="13"/>
      <c r="I38" s="13"/>
      <c r="J38" s="14"/>
      <c r="K38" s="31" t="str">
        <f aca="false">IF(AND(J38&lt;&gt;"",F38="Oui",G38&lt;&gt;"Oui",G38&lt;&gt;"Sans objet",J38&lt;$E$5),"En retard","")</f>
        <v/>
      </c>
      <c r="L38" s="13" t="s">
        <v>275</v>
      </c>
    </row>
    <row r="39" customFormat="false" ht="30" hidden="false" customHeight="true" outlineLevel="0" collapsed="false">
      <c r="A39" s="27" t="n">
        <v>26</v>
      </c>
      <c r="B39" s="13"/>
      <c r="C39" s="13"/>
      <c r="D39" s="13"/>
      <c r="E39" s="13"/>
      <c r="F39" s="31" t="str">
        <f aca="false">IF(OR(B39="",$E$4="À choisir dans la fiche"),"",IF(LEFT($E$4,2)="BC","Non",IF(AND(B39=7,LEFT($E$4,3)="VAE"),"Non","Oui")))</f>
        <v/>
      </c>
      <c r="G39" s="22"/>
      <c r="H39" s="13"/>
      <c r="I39" s="13"/>
      <c r="J39" s="14"/>
      <c r="K39" s="31" t="str">
        <f aca="false">IF(AND(J39&lt;&gt;"",F39="Oui",G39&lt;&gt;"Oui",G39&lt;&gt;"Sans objet",J39&lt;$E$5),"En retard","")</f>
        <v/>
      </c>
      <c r="L39" s="13"/>
    </row>
    <row r="40" customFormat="false" ht="30" hidden="false" customHeight="true" outlineLevel="0" collapsed="false">
      <c r="A40" s="27" t="n">
        <v>27</v>
      </c>
      <c r="B40" s="13"/>
      <c r="C40" s="13"/>
      <c r="D40" s="13"/>
      <c r="E40" s="13"/>
      <c r="F40" s="31" t="str">
        <f aca="false">IF(OR(B40="",$E$4="À choisir dans la fiche"),"",IF(LEFT($E$4,2)="BC","Non",IF(AND(B40=7,LEFT($E$4,3)="VAE"),"Non","Oui")))</f>
        <v/>
      </c>
      <c r="G40" s="22"/>
      <c r="H40" s="13"/>
      <c r="I40" s="13"/>
      <c r="J40" s="14"/>
      <c r="K40" s="31" t="str">
        <f aca="false">IF(AND(J40&lt;&gt;"",F40="Oui",G40&lt;&gt;"Oui",G40&lt;&gt;"Sans objet",J40&lt;$E$5),"En retard","")</f>
        <v/>
      </c>
      <c r="L40" s="13"/>
    </row>
    <row r="41" customFormat="false" ht="30" hidden="false" customHeight="true" outlineLevel="0" collapsed="false">
      <c r="A41" s="27" t="n">
        <v>28</v>
      </c>
      <c r="B41" s="13"/>
      <c r="C41" s="13"/>
      <c r="D41" s="13"/>
      <c r="E41" s="13"/>
      <c r="F41" s="31" t="str">
        <f aca="false">IF(OR(B41="",$E$4="À choisir dans la fiche"),"",IF(LEFT($E$4,2)="BC","Non",IF(AND(B41=7,LEFT($E$4,3)="VAE"),"Non","Oui")))</f>
        <v/>
      </c>
      <c r="G41" s="22"/>
      <c r="H41" s="13"/>
      <c r="I41" s="13"/>
      <c r="J41" s="14"/>
      <c r="K41" s="31" t="str">
        <f aca="false">IF(AND(J41&lt;&gt;"",F41="Oui",G41&lt;&gt;"Oui",G41&lt;&gt;"Sans objet",J41&lt;$E$5),"En retard","")</f>
        <v/>
      </c>
      <c r="L41" s="13"/>
    </row>
    <row r="42" customFormat="false" ht="30" hidden="false" customHeight="true" outlineLevel="0" collapsed="false">
      <c r="A42" s="27" t="n">
        <v>29</v>
      </c>
      <c r="B42" s="13"/>
      <c r="C42" s="13"/>
      <c r="D42" s="13"/>
      <c r="E42" s="13"/>
      <c r="F42" s="31" t="str">
        <f aca="false">IF(OR(B42="",$E$4="À choisir dans la fiche"),"",IF(LEFT($E$4,2)="BC","Non",IF(AND(B42=7,LEFT($E$4,3)="VAE"),"Non","Oui")))</f>
        <v/>
      </c>
      <c r="G42" s="22"/>
      <c r="H42" s="13"/>
      <c r="I42" s="13"/>
      <c r="J42" s="14"/>
      <c r="K42" s="31" t="str">
        <f aca="false">IF(AND(J42&lt;&gt;"",F42="Oui",G42&lt;&gt;"Oui",G42&lt;&gt;"Sans objet",J42&lt;$E$5),"En retard","")</f>
        <v/>
      </c>
      <c r="L42" s="13"/>
    </row>
    <row r="43" customFormat="false" ht="30" hidden="false" customHeight="true" outlineLevel="0" collapsed="false">
      <c r="A43" s="27" t="n">
        <v>30</v>
      </c>
      <c r="B43" s="13"/>
      <c r="C43" s="13"/>
      <c r="D43" s="13"/>
      <c r="E43" s="13"/>
      <c r="F43" s="31" t="str">
        <f aca="false">IF(OR(B43="",$E$4="À choisir dans la fiche"),"",IF(LEFT($E$4,2)="BC","Non",IF(AND(B43=7,LEFT($E$4,3)="VAE"),"Non","Oui")))</f>
        <v/>
      </c>
      <c r="G43" s="22"/>
      <c r="H43" s="13"/>
      <c r="I43" s="13"/>
      <c r="J43" s="14"/>
      <c r="K43" s="31" t="str">
        <f aca="false">IF(AND(J43&lt;&gt;"",F43="Oui",G43&lt;&gt;"Oui",G43&lt;&gt;"Sans objet",J43&lt;$E$5),"En retard","")</f>
        <v/>
      </c>
      <c r="L43" s="13"/>
    </row>
  </sheetData>
  <mergeCells count="3">
    <mergeCell ref="E4:F4"/>
    <mergeCell ref="E5:F5"/>
    <mergeCell ref="A12:L12"/>
  </mergeCells>
  <conditionalFormatting sqref="E7:E10">
    <cfRule type="expression" priority="2" aboveAverage="0" equalAverage="0" bottom="0" percent="0" rank="0" text="" dxfId="2">
      <formula>ISNUMBER(SEARCH("Risque",$E7))</formula>
    </cfRule>
    <cfRule type="expression" priority="3" aboveAverage="0" equalAverage="0" bottom="0" percent="0" rank="0" text="" dxfId="0">
      <formula>$E7="Aucun écart relevé"</formula>
    </cfRule>
    <cfRule type="expression" priority="4" aboveAverage="0" equalAverage="0" bottom="0" percent="0" rank="0" text="" dxfId="1">
      <formula>$E7="Points à renseigner"</formula>
    </cfRule>
  </conditionalFormatting>
  <conditionalFormatting sqref="G14:G43">
    <cfRule type="expression" priority="5" aboveAverage="0" equalAverage="0" bottom="0" percent="0" rank="0" text="" dxfId="0">
      <formula>$G14="Oui"</formula>
    </cfRule>
    <cfRule type="expression" priority="6" aboveAverage="0" equalAverage="0" bottom="0" percent="0" rank="0" text="" dxfId="1">
      <formula>$G14="Partiellement"</formula>
    </cfRule>
    <cfRule type="expression" priority="7" aboveAverage="0" equalAverage="0" bottom="0" percent="0" rank="0" text="" dxfId="2">
      <formula>$G14="Non"</formula>
    </cfRule>
    <cfRule type="expression" priority="8" aboveAverage="0" equalAverage="0" bottom="0" percent="0" rank="0" text="" dxfId="3">
      <formula>AND($F14="Oui",$G14="",$B14&lt;&gt;"")</formula>
    </cfRule>
  </conditionalFormatting>
  <conditionalFormatting sqref="A14:E43">
    <cfRule type="expression" priority="9" aboveAverage="0" equalAverage="0" bottom="0" percent="0" rank="0" text="" dxfId="4">
      <formula>$F14="Non"</formula>
    </cfRule>
  </conditionalFormatting>
  <conditionalFormatting sqref="F14:F43">
    <cfRule type="expression" priority="10" aboveAverage="0" equalAverage="0" bottom="0" percent="0" rank="0" text="" dxfId="4">
      <formula>$F14="Non"</formula>
    </cfRule>
  </conditionalFormatting>
  <conditionalFormatting sqref="K14:K43">
    <cfRule type="expression" priority="11" aboveAverage="0" equalAverage="0" bottom="0" percent="0" rank="0" text="" dxfId="2">
      <formula>$K14="En retard"</formula>
    </cfRule>
  </conditionalFormatting>
  <dataValidations count="1">
    <dataValidation allowBlank="true" errorStyle="stop" operator="between" showDropDown="false" showErrorMessage="false" showInputMessage="false" sqref="G14:G43" type="list">
      <formula1>Listes!$F$4:$F$7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G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6" min="1" style="0" width="34"/>
  </cols>
  <sheetData>
    <row r="1" customFormat="false" ht="21.75" hidden="false" customHeight="true" outlineLevel="0" collapsed="false">
      <c r="A1" s="1" t="s">
        <v>276</v>
      </c>
      <c r="B1" s="2"/>
      <c r="C1" s="2"/>
      <c r="D1" s="2"/>
      <c r="E1" s="2"/>
      <c r="F1" s="2"/>
      <c r="G1" s="2"/>
    </row>
    <row r="2" customFormat="false" ht="15" hidden="false" customHeight="false" outlineLevel="0" collapsed="false">
      <c r="A2" s="33" t="s">
        <v>277</v>
      </c>
    </row>
    <row r="3" customFormat="false" ht="15" hidden="false" customHeight="false" outlineLevel="0" collapsed="false">
      <c r="A3" s="21" t="s">
        <v>278</v>
      </c>
      <c r="B3" s="21" t="s">
        <v>35</v>
      </c>
      <c r="C3" s="21" t="s">
        <v>279</v>
      </c>
      <c r="D3" s="21" t="s">
        <v>280</v>
      </c>
      <c r="E3" s="21" t="s">
        <v>281</v>
      </c>
      <c r="F3" s="21" t="s">
        <v>282</v>
      </c>
    </row>
    <row r="4" customFormat="false" ht="15" hidden="false" customHeight="false" outlineLevel="0" collapsed="false">
      <c r="A4" s="13" t="s">
        <v>181</v>
      </c>
      <c r="B4" s="13" t="s">
        <v>183</v>
      </c>
      <c r="C4" s="13" t="s">
        <v>283</v>
      </c>
      <c r="D4" s="13" t="s">
        <v>284</v>
      </c>
      <c r="E4" s="13" t="s">
        <v>104</v>
      </c>
      <c r="F4" s="13" t="s">
        <v>104</v>
      </c>
    </row>
    <row r="5" customFormat="false" ht="23.85" hidden="false" customHeight="false" outlineLevel="0" collapsed="false">
      <c r="A5" s="13" t="s">
        <v>285</v>
      </c>
      <c r="B5" s="13" t="s">
        <v>286</v>
      </c>
      <c r="C5" s="13" t="s">
        <v>187</v>
      </c>
      <c r="D5" s="13" t="s">
        <v>188</v>
      </c>
      <c r="E5" s="13" t="s">
        <v>105</v>
      </c>
      <c r="F5" s="13" t="s">
        <v>105</v>
      </c>
    </row>
    <row r="6" customFormat="false" ht="23.85" hidden="false" customHeight="false" outlineLevel="0" collapsed="false">
      <c r="A6" s="13" t="s">
        <v>287</v>
      </c>
      <c r="C6" s="13" t="s">
        <v>288</v>
      </c>
      <c r="D6" s="13" t="s">
        <v>289</v>
      </c>
      <c r="E6" s="13" t="s">
        <v>106</v>
      </c>
      <c r="F6" s="13" t="s">
        <v>106</v>
      </c>
    </row>
    <row r="7" customFormat="false" ht="23.85" hidden="false" customHeight="false" outlineLevel="0" collapsed="false">
      <c r="A7" s="13" t="s">
        <v>290</v>
      </c>
      <c r="C7" s="13" t="s">
        <v>291</v>
      </c>
      <c r="D7" s="13" t="s">
        <v>292</v>
      </c>
      <c r="F7" s="13" t="s">
        <v>252</v>
      </c>
    </row>
    <row r="8" customFormat="false" ht="15" hidden="false" customHeight="false" outlineLevel="0" collapsed="false">
      <c r="C8" s="13" t="s">
        <v>293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2026-10-22T10:49:30Z</dcterms:created>
  <dc:creator>openpyxl</dc:creator>
  <dc:description/>
  <dc:language>en-US</dc:language>
  <cp:lastModifiedBy/>
  <dcterms:modified xsi:type="dcterms:W3CDTF">2026-10-22T10:49:30Z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