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6.xml.rels" ContentType="application/vnd.openxmlformats-package.relationships+xml"/>
  <Override PartName="/xl/drawings/_rels/drawing5.xml.rels" ContentType="application/vnd.openxmlformats-package.relationships+xml"/>
  <Override PartName="/xl/drawings/_rels/drawing4.xml.rels" ContentType="application/vnd.openxmlformats-package.relationships+xml"/>
  <Override PartName="/xl/drawings/_rels/drawing3.xml.rels" ContentType="application/vnd.openxmlformats-package.relationships+xml"/>
  <Override PartName="/xl/drawings/_rels/drawing2.xml.rels" ContentType="application/vnd.openxmlformats-package.relationships+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Lisez-moi" sheetId="1" state="visible" r:id="rId3"/>
    <sheet name="Pareto" sheetId="2" state="visible" r:id="rId4"/>
    <sheet name="Tendance" sheetId="3" state="visible" r:id="rId5"/>
    <sheet name="Carte de contrôle" sheetId="4" state="visible" r:id="rId6"/>
    <sheet name="Décisions" sheetId="5" state="visible" r:id="rId7"/>
    <sheet name="Exemple Pareto" sheetId="6" state="visible" r:id="rId8"/>
    <sheet name="Exemple tendance" sheetId="7" state="visible" r:id="rId9"/>
    <sheet name="Exemple carte de contrôle" sheetId="8" state="visible" r:id="rId10"/>
    <sheet name="Exemple décisions" sheetId="9" state="visible" r:id="rId11"/>
    <sheet name="Listes" sheetId="10" state="visible" r:id="rId12"/>
  </sheets>
  <definedNames>
    <definedName function="false" hidden="false" localSheetId="3" name="_xlnm.Print_Titles" vbProcedure="false">'Carte de contrôle'!$14:$14</definedName>
    <definedName function="false" hidden="false" localSheetId="4" name="_xlnm.Print_Titles" vbProcedure="false">Décisions!$10:$10</definedName>
    <definedName function="false" hidden="false" localSheetId="7" name="_xlnm.Print_Titles" vbProcedure="false">'Exemple carte de contrôle'!$14:$14</definedName>
    <definedName function="false" hidden="false" localSheetId="8" name="_xlnm.Print_Titles" vbProcedure="false">'Exemple décisions'!$10:$10</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<sst xmlns="http://schemas.openxmlformats.org/spreadsheetml/2006/main" count="270" uniqueCount="148">
  <si>
    <t xml:space="preserve">K-li-T · Modèle ISO 9001:2026 · Paragraphe 9.1.3</t>
  </si>
  <si>
    <t xml:space="preserve">Analyse de données : Pareto, tendance et carte de contrôle</t>
  </si>
  <si>
    <t xml:space="preserve">Ce classeur contient trois graphiques simples qui suffisent à beaucoup de PME pour analyser et évaluer leurs données (9.1.3) : un diagramme de Pareto pour savoir où agir, une courbe de tendance pour savoir où l’on va, une carte de contrôle pour distinguer un hasard d’un signal. Un tableau des décisions garde la trace de ce que l’on a conclu.</t>
  </si>
  <si>
    <t xml:space="preserve">Mode d’emploi</t>
  </si>
  <si>
    <t xml:space="preserve">1.  Pareto. Dans l’onglet « Pareto », saisissez les causes et leurs quantités (dix lignes au plus : regroupez les causes rares dans « Autres »). Le tableau se trie et le graphique se dessine.</t>
  </si>
  <si>
    <t xml:space="preserve">2.  Tendance. Dans « Tendance », saisissez la cible, le seuil d’alerte, le sens favorable et au moins six valeurs périodiques. La pente, la prévision et la période où la droite atteindrait le niveau critique se calculent.</t>
  </si>
  <si>
    <t xml:space="preserve">3.  Carte de contrôle. Dans « Carte de contrôle », saisissez une valeur par période (douze au moins, vingt pour une carte plus fiable). La moyenne, les limites et le signal de chaque valeur se calculent. Pour écarter une valeur dont la cause est connue du calcul des limites, mettez « Oui » dans la colonne prévue : elle reste sur le graphique.</t>
  </si>
  <si>
    <t xml:space="preserve">4.  Décider. Pour chaque analyse, notez dans « Décisions » le constat, la décision, le responsable et l’échéance. Une courbe sans décision ne prouve rien.</t>
  </si>
  <si>
    <t xml:space="preserve">5.  Vérifier les données. Avant de calculer, assurez-vous que la définition de l’indicateur est stable, que la source est unique et que les périodes sont comparables.</t>
  </si>
  <si>
    <t xml:space="preserve">Ce que la norme demande et ce qu’elle ne demande pas</t>
  </si>
  <si>
    <t xml:space="preserve">Elle demande d’analyser et d’évaluer les données et informations appropriées issues de la surveillance et de la mesure, et d’en conserver les résultats pour huit sujets (conformité, satisfaction, performance du système, planification, risques et opportunités, prestataires, besoins d’amélioration). Sa note permet des techniques statistiques sans les imposer.</t>
  </si>
  <si>
    <t xml:space="preserve">Repères de terrain de K-li-T</t>
  </si>
  <si>
    <t xml:space="preserve">Les trois signaux de la carte de contrôle sont : une valeur hors des limites, huit points consécutifs du même côté de la moyenne, six points consécutifs en hausse ou en baisse. Les limites à 2,66 fois l’écart moyen sont celles d’une carte de valeurs individuelles. Ces règles sont des repères : adaptez-les, mais ne réagissez pas à chaque point mauvais.</t>
  </si>
  <si>
    <t xml:space="preserve">Code couleur</t>
  </si>
  <si>
    <t xml:space="preserve">Cellule blanche : à remplir.</t>
  </si>
  <si>
    <t xml:space="preserve">Cellule verte : calculée automatiquement, ne pas modifier.</t>
  </si>
  <si>
    <t xml:space="preserve">Cellule crème : libellé ou rappel de la norme.</t>
  </si>
  <si>
    <t xml:space="preserve">Contenu du fichier</t>
  </si>
  <si>
    <t xml:space="preserve">•  Pareto : saisie libre de dix causes, tri automatique, graphique barres et cumul.</t>
  </si>
  <si>
    <t xml:space="preserve">•  Tendance : vingt-quatre périodes, droite de tendance, prévision, lecture par rapport à la cible et au seuil.</t>
  </si>
  <si>
    <t xml:space="preserve">•  Carte de contrôle : trente valeurs, limites à 2,66 fois l’écart moyen, trois signaux de lecture.</t>
  </si>
  <si>
    <t xml:space="preserve">•  Décisions : quinze lignes avec retard calculé.</t>
  </si>
  <si>
    <t xml:space="preserve">•  Exemples : rebuts d’un atelier d’usinage (1 000 pièces), taux de livraison à l’heure sur douze mois, pièces retouchées au contrôle final pour 1 000 pièces.</t>
  </si>
  <si>
    <t xml:space="preserve">•  Listes : les listes déroulantes, modifiables.</t>
  </si>
  <si>
    <t xml:space="preserve">Pour aller plus loin</t>
  </si>
  <si>
    <t xml:space="preserve">L’article qui accompagne ce modèle : k-li-t.com/analyse-donnees-statistiques-iso-9001/</t>
  </si>
  <si>
    <t xml:space="preserve">Ce modèle s’appuie sur le texte de l’EN ISO 9001:2026 (septembre 2026), reformulé avec nos propres mots. Seul le texte officiel fait foi. Les exemples sont fictifs : ils montrent le niveau de précision utile, ils ne sont pas à recopier.</t>
  </si>
  <si>
    <t xml:space="preserve">Diagramme de Pareto : où agir en premier</t>
  </si>
  <si>
    <t xml:space="preserve">Saisissez les causes et leurs quantités dans n’importe quel ordre : le tableau de droite se trie seul et le graphique montre les barres et le cumul. Regroupez les causes rares dans « Autres ».</t>
  </si>
  <si>
    <t xml:space="preserve">Ce que l’on compte, et sur quelle période</t>
  </si>
  <si>
    <t xml:space="preserve">Total</t>
  </si>
  <si>
    <t xml:space="preserve">Nombre de causes</t>
  </si>
  <si>
    <t xml:space="preserve">Causes nécessaires pour atteindre 80 %</t>
  </si>
  <si>
    <t xml:space="preserve">Part des deux premières causes</t>
  </si>
  <si>
    <t xml:space="preserve">1. Vos données</t>
  </si>
  <si>
    <t xml:space="preserve">2. Tableau trié (calcul automatique)</t>
  </si>
  <si>
    <t xml:space="preserve">N°</t>
  </si>
  <si>
    <t xml:space="preserve">Cause</t>
  </si>
  <si>
    <t xml:space="preserve">Quantité</t>
  </si>
  <si>
    <t xml:space="preserve">Rang</t>
  </si>
  <si>
    <t xml:space="preserve">Part</t>
  </si>
  <si>
    <t xml:space="preserve">Cumul</t>
  </si>
  <si>
    <t xml:space="preserve">Courbe de tendance : où va l’indicateur</t>
  </si>
  <si>
    <t xml:space="preserve">Saisissez les valeurs périodiques (au moins six, idéalement douze). La droite de tendance, la prévision et la lecture se calculent. Périodes mensuelles : saisissez le premier jour de chaque mois.</t>
  </si>
  <si>
    <t xml:space="preserve">Indicateur et unité</t>
  </si>
  <si>
    <t xml:space="preserve">Cible</t>
  </si>
  <si>
    <t xml:space="preserve">Seuil d’alerte</t>
  </si>
  <si>
    <t xml:space="preserve">Sens favorable</t>
  </si>
  <si>
    <t xml:space="preserve">Horizon de prévision (nombre de périodes)</t>
  </si>
  <si>
    <t xml:space="preserve">Niveau critique à ne pas franchir</t>
  </si>
  <si>
    <t xml:space="preserve">Pente de la droite (par période)</t>
  </si>
  <si>
    <t xml:space="preserve">Valeur de la droite à la période 1</t>
  </si>
  <si>
    <t xml:space="preserve">Valeur de la droite à la dernière période</t>
  </si>
  <si>
    <t xml:space="preserve">Valeur prévue à l’horizon choisi</t>
  </si>
  <si>
    <t xml:space="preserve">Lecture de la prévision</t>
  </si>
  <si>
    <t xml:space="preserve">Période où la droite atteint le niveau critique</t>
  </si>
  <si>
    <t xml:space="preserve">Valeurs et droite de tendance</t>
  </si>
  <si>
    <t xml:space="preserve">Période</t>
  </si>
  <si>
    <t xml:space="preserve">Valeur</t>
  </si>
  <si>
    <t xml:space="preserve">Droite de tendance</t>
  </si>
  <si>
    <t xml:space="preserve">Écart à la cible</t>
  </si>
  <si>
    <t xml:space="preserve">Position</t>
  </si>
  <si>
    <t xml:space="preserve">Carte de contrôle des valeurs individuelles</t>
  </si>
  <si>
    <t xml:space="preserve">Une valeur par période. Les limites sont la moyenne ± 2,66 fois l’écart moyen entre deux valeurs consécutives. Une valeur dont la cause est connue peut être exclue du calcul des limites, jamais du graphique.</t>
  </si>
  <si>
    <t xml:space="preserve">Moyenne</t>
  </si>
  <si>
    <t xml:space="preserve">Écart moyen entre deux valeurs consécutives</t>
  </si>
  <si>
    <t xml:space="preserve">Limite haute</t>
  </si>
  <si>
    <t xml:space="preserve">Limite basse</t>
  </si>
  <si>
    <t xml:space="preserve">Valeurs hors limites</t>
  </si>
  <si>
    <t xml:space="preserve">Valeurs retenues pour le calcul</t>
  </si>
  <si>
    <t xml:space="preserve">Coefficient (écart de deux valeurs consécutives)</t>
  </si>
  <si>
    <t xml:space="preserve">2. Calcul des limites</t>
  </si>
  <si>
    <t xml:space="preserve">3. Moyenne et limites</t>
  </si>
  <si>
    <t xml:space="preserve">4. Lecture</t>
  </si>
  <si>
    <t xml:space="preserve">Calcul</t>
  </si>
  <si>
    <t xml:space="preserve">Exclure du calcul des limites ?</t>
  </si>
  <si>
    <t xml:space="preserve">Valeur retenue</t>
  </si>
  <si>
    <t xml:space="preserve">Écart avec la valeur retenue précédente</t>
  </si>
  <si>
    <t xml:space="preserve">Signal</t>
  </si>
  <si>
    <t xml:space="preserve">Commentaire</t>
  </si>
  <si>
    <t xml:space="preserve">Dernière valeur retenue</t>
  </si>
  <si>
    <t xml:space="preserve">Décisions issues des analyses</t>
  </si>
  <si>
    <t xml:space="preserve">Une analyse qui ne débouche sur aucune décision ne prouve rien. Notez ici le constat, la décision, qui la porte et pour quand, puis portez ce tableau au dossier de la revue de direction.</t>
  </si>
  <si>
    <t xml:space="preserve">Date de référence</t>
  </si>
  <si>
    <t xml:space="preserve">En blanc : date du jour. Dans l’exemple : date fixée au 21/10/2026.</t>
  </si>
  <si>
    <t xml:space="preserve">Décisions inscrites</t>
  </si>
  <si>
    <t xml:space="preserve">Décisions ouvertes</t>
  </si>
  <si>
    <t xml:space="preserve">Décisions en retard</t>
  </si>
  <si>
    <t xml:space="preserve">1. L’analyse</t>
  </si>
  <si>
    <t xml:space="preserve">2. Constat et décision</t>
  </si>
  <si>
    <t xml:space="preserve">3. Qui, quand, état</t>
  </si>
  <si>
    <t xml:space="preserve">4. Preuve et retard</t>
  </si>
  <si>
    <t xml:space="preserve">Date de l’analyse</t>
  </si>
  <si>
    <t xml:space="preserve">Technique</t>
  </si>
  <si>
    <t xml:space="preserve">Donnée analysée</t>
  </si>
  <si>
    <t xml:space="preserve">Constat</t>
  </si>
  <si>
    <t xml:space="preserve">Décision</t>
  </si>
  <si>
    <t xml:space="preserve">Responsable</t>
  </si>
  <si>
    <t xml:space="preserve">Échéance</t>
  </si>
  <si>
    <t xml:space="preserve">Statut</t>
  </si>
  <si>
    <t xml:space="preserve">Preuve (référence)</t>
  </si>
  <si>
    <t xml:space="preserve">Retard</t>
  </si>
  <si>
    <t xml:space="preserve">Diagramme de Pareto : où agir en premier (exemple fictif)</t>
  </si>
  <si>
    <t xml:space="preserve">Mille pièces rebutées sur six mois : deux causes en expliquent 74 %. Les données sont fictives.</t>
  </si>
  <si>
    <t xml:space="preserve">Pièces rebutées par cause, de avril à septembre 2026</t>
  </si>
  <si>
    <t xml:space="preserve">Cote hors tolérance</t>
  </si>
  <si>
    <t xml:space="preserve">Aspect (rayures, bavures)</t>
  </si>
  <si>
    <t xml:space="preserve">Défaut matière</t>
  </si>
  <si>
    <t xml:space="preserve">Erreur de programme</t>
  </si>
  <si>
    <t xml:space="preserve">Autres</t>
  </si>
  <si>
    <t xml:space="preserve">Courbe de tendance : où va l’indicateur (exemple fictif)</t>
  </si>
  <si>
    <t xml:space="preserve">Taux de livraison à l’heure sur douze mois : 93 % en octobre 2025, 87 % en septembre 2026, soit environ − 0,6 point par mois ; cible 95 %, seuil d’alerte 90 %.</t>
  </si>
  <si>
    <t xml:space="preserve">Taux de livraison à l’heure, en %</t>
  </si>
  <si>
    <t xml:space="preserve">Plus haut est mieux</t>
  </si>
  <si>
    <t xml:space="preserve">Carte de contrôle des valeurs individuelles (exemple fictif)</t>
  </si>
  <si>
    <t xml:space="preserve">Premier calcul sur les douze valeurs : moyenne 12,75 et limites 1,9 et 23,6. Juillet (24) sort des limites ; sa cause est connue et il est exclu du calcul : moyenne 11,7 et limite haute 17,3.</t>
  </si>
  <si>
    <t xml:space="preserve">Pièces retouchées au contrôle final pour 1 000 pièces contrôlées</t>
  </si>
  <si>
    <t xml:space="preserve">Non</t>
  </si>
  <si>
    <t xml:space="preserve">Oui</t>
  </si>
  <si>
    <t xml:space="preserve">Lot de matière non conforme reçu en juillet : cause identifiée, valeur exclue du calcul des limites</t>
  </si>
  <si>
    <t xml:space="preserve">Décisions issues des analyses (exemple fictif)</t>
  </si>
  <si>
    <t xml:space="preserve">Les trois décisions de l’exemple de l’article, préparées pour la revue de direction d’octobre 2026.</t>
  </si>
  <si>
    <t xml:space="preserve">Pareto</t>
  </si>
  <si>
    <t xml:space="preserve">Rebuts sur six mois : 1 000 pièces</t>
  </si>
  <si>
    <t xml:space="preserve">Deux causes expliquent 74 % des rebuts : cote hors tolérance (46 %) et aspect (28 %)</t>
  </si>
  <si>
    <t xml:space="preserve">Constituer un groupe de travail sur la tenue des cotes, avec les opérateurs concernés</t>
  </si>
  <si>
    <t xml:space="preserve">Responsable méthodes</t>
  </si>
  <si>
    <t xml:space="preserve">En cours</t>
  </si>
  <si>
    <t xml:space="preserve">Pareto du 12/10/2026, compte rendu du groupe</t>
  </si>
  <si>
    <t xml:space="preserve">Tendance</t>
  </si>
  <si>
    <t xml:space="preserve">Taux de livraison à l’heure sur douze mois</t>
  </si>
  <si>
    <t xml:space="preserve">La droite perd environ 0,6 point par mois, sous 85 % vers mars 2027 si la pente se poursuit ; retards concentrés sur deux produits à gammes longues</t>
  </si>
  <si>
    <t xml:space="preserve">Revoir la planification des deux produits à gammes longues</t>
  </si>
  <si>
    <t xml:space="preserve">Responsable de production</t>
  </si>
  <si>
    <t xml:space="preserve">Courbe du 12/10/2026, registre des améliorations</t>
  </si>
  <si>
    <t xml:space="preserve">Carte de contrôle</t>
  </si>
  <si>
    <t xml:space="preserve">Pièces retouchées au contrôle final pour 1 000 pièces</t>
  </si>
  <si>
    <t xml:space="preserve">Juillet 2026 (24) hors limites ; lot de matière non conforme reçu ce mois-là ; les autres mois restent dans la variation normale</t>
  </si>
  <si>
    <t xml:space="preserve">Traiter la cause avec le fournisseur, recalculer les limites sans juillet, ne rien ouvrir pour les autres mois</t>
  </si>
  <si>
    <t xml:space="preserve">Responsable qualité</t>
  </si>
  <si>
    <t xml:space="preserve">Réalisée</t>
  </si>
  <si>
    <t xml:space="preserve">Fiche d’analyse de cause, carte du 12/10/2026</t>
  </si>
  <si>
    <t xml:space="preserve">K-li-T · Listes déroulantes (modifiables)</t>
  </si>
  <si>
    <t xml:space="preserve">Ces listes alimentent les menus déroulants des autres onglets. Vous pouvez en modifier le contenu.</t>
  </si>
  <si>
    <t xml:space="preserve">Statut d’une décision</t>
  </si>
  <si>
    <t xml:space="preserve">À faire</t>
  </si>
  <si>
    <t xml:space="preserve">Autre technique</t>
  </si>
  <si>
    <t xml:space="preserve">Abandonnée</t>
  </si>
</sst>
</file>

<file path=xl/styles.xml><?xml version="1.0" encoding="utf-8"?>
<styleSheet xmlns="http://schemas.openxmlformats.org/spreadsheetml/2006/main">
  <numFmts count="11">
    <numFmt numFmtId="164" formatCode="General"/>
    <numFmt numFmtId="165" formatCode="#,##0"/>
    <numFmt numFmtId="166" formatCode="General"/>
    <numFmt numFmtId="167" formatCode="0%"/>
    <numFmt numFmtId="168" formatCode="0.0"/>
    <numFmt numFmtId="169" formatCode="\+0.00;\-0.00;0.00"/>
    <numFmt numFmtId="170" formatCode="mmmm\ yyyy"/>
    <numFmt numFmtId="171" formatCode="mmm\ yyyy"/>
    <numFmt numFmtId="172" formatCode="\+0.0;\-0.0;0.0"/>
    <numFmt numFmtId="173" formatCode="0.00"/>
    <numFmt numFmtId="174" formatCode="dd/mm/yyyy"/>
  </numFmts>
  <fonts count="16">
    <font>
      <sz val="11"/>
      <color theme="1"/>
      <name val="Calibri"/>
      <family val="2"/>
      <charset val="1"/>
    </font>
    <font>
      <sz val="10"/>
      <name val="Arial"/>
      <family val="0"/>
    </font>
    <font>
      <sz val="10"/>
      <name val="Arial"/>
      <family val="0"/>
    </font>
    <font>
      <sz val="10"/>
      <name val="Arial"/>
      <family val="0"/>
    </font>
    <font>
      <b val="true"/>
      <sz val="10"/>
      <color rgb="FFFFFFFF"/>
      <name val="Arial"/>
      <family val="0"/>
      <charset val="1"/>
    </font>
    <font>
      <b val="true"/>
      <sz val="15"/>
      <color rgb="FF1A1816"/>
      <name val="Arial"/>
      <family val="0"/>
      <charset val="1"/>
    </font>
    <font>
      <sz val="10"/>
      <color rgb="FF1A1816"/>
      <name val="Arial"/>
      <family val="0"/>
      <charset val="1"/>
    </font>
    <font>
      <b val="true"/>
      <sz val="11"/>
      <color rgb="FFB83E24"/>
      <name val="Arial"/>
      <family val="0"/>
      <charset val="1"/>
    </font>
    <font>
      <i val="true"/>
      <sz val="9"/>
      <color rgb="FF5F5850"/>
      <name val="Arial"/>
      <family val="0"/>
      <charset val="1"/>
    </font>
    <font>
      <i val="true"/>
      <sz val="10"/>
      <color rgb="FF5F5850"/>
      <name val="Arial"/>
      <family val="0"/>
      <charset val="1"/>
    </font>
    <font>
      <b val="true"/>
      <sz val="10"/>
      <color rgb="FF1A1816"/>
      <name val="Arial"/>
      <family val="0"/>
      <charset val="1"/>
    </font>
    <font>
      <b val="true"/>
      <sz val="9"/>
      <color rgb="FFFFFFFF"/>
      <name val="Arial"/>
      <family val="0"/>
      <charset val="1"/>
    </font>
    <font>
      <b val="true"/>
      <sz val="18"/>
      <color rgb="FF000000"/>
      <name val="Calibri"/>
      <family val="2"/>
    </font>
    <font>
      <sz val="10"/>
      <color rgb="FF000000"/>
      <name val="Calibri"/>
      <family val="2"/>
    </font>
    <font>
      <b val="true"/>
      <sz val="10"/>
      <color rgb="FF000000"/>
      <name val="Calibri"/>
      <family val="2"/>
    </font>
    <font>
      <sz val="9"/>
      <color rgb="FF1A1816"/>
      <name val="Arial"/>
      <family val="0"/>
      <charset val="1"/>
    </font>
  </fonts>
  <fills count="8">
    <fill>
      <patternFill patternType="none"/>
    </fill>
    <fill>
      <patternFill patternType="gray125"/>
    </fill>
    <fill>
      <patternFill patternType="solid">
        <fgColor rgb="FFE8593C"/>
        <bgColor rgb="FFB83E24"/>
      </patternFill>
    </fill>
    <fill>
      <patternFill patternType="solid">
        <fgColor rgb="FFFFFFFF"/>
        <bgColor rgb="FFFBFAF7"/>
      </patternFill>
    </fill>
    <fill>
      <patternFill patternType="solid">
        <fgColor rgb="FFDCF1E9"/>
        <bgColor rgb="FFE6E0D6"/>
      </patternFill>
    </fill>
    <fill>
      <patternFill patternType="solid">
        <fgColor rgb="FFFBFAF7"/>
        <bgColor rgb="FFFFFFFF"/>
      </patternFill>
    </fill>
    <fill>
      <patternFill patternType="solid">
        <fgColor rgb="FF1A1816"/>
        <bgColor rgb="FF000000"/>
      </patternFill>
    </fill>
    <fill>
      <patternFill patternType="solid">
        <fgColor rgb="FF5F5850"/>
        <bgColor rgb="FF333333"/>
      </patternFill>
    </fill>
  </fills>
  <borders count="3">
    <border diagonalUp="false" diagonalDown="false">
      <left/>
      <right/>
      <top/>
      <bottom/>
      <diagonal/>
    </border>
    <border diagonalUp="false" diagonalDown="false">
      <left/>
      <right/>
      <top/>
      <bottom style="thin">
        <color rgb="FFE8593C"/>
      </bottom>
      <diagonal/>
    </border>
    <border diagonalUp="false" diagonalDown="false">
      <left style="thin">
        <color rgb="FFE6E0D6"/>
      </left>
      <right style="thin">
        <color rgb="FFE6E0D6"/>
      </right>
      <top style="thin">
        <color rgb="FFE6E0D6"/>
      </top>
      <bottom style="thin">
        <color rgb="FFE6E0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true" applyProtection="false">
      <alignment horizontal="general" vertical="center" textRotation="0" wrapText="false" indent="1"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4" fontId="6" fillId="3" borderId="2" xfId="0" applyFont="true" applyBorder="true" applyAlignment="false" applyProtection="false">
      <alignment horizontal="general" vertical="bottom" textRotation="0" wrapText="false" indent="0" shrinkToFit="false"/>
      <protection locked="true" hidden="false"/>
    </xf>
    <xf numFmtId="164" fontId="6" fillId="4" borderId="2" xfId="0" applyFont="true" applyBorder="true" applyAlignment="false" applyProtection="false">
      <alignment horizontal="general" vertical="bottom" textRotation="0" wrapText="false" indent="0" shrinkToFit="false"/>
      <protection locked="true" hidden="false"/>
    </xf>
    <xf numFmtId="164" fontId="6" fillId="5" borderId="2"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5" borderId="2" xfId="0" applyFont="true" applyBorder="true" applyAlignment="true" applyProtection="false">
      <alignment horizontal="left" vertical="top" textRotation="0" wrapText="true" indent="0" shrinkToFit="false"/>
      <protection locked="true" hidden="false"/>
    </xf>
    <xf numFmtId="164" fontId="6" fillId="3" borderId="2" xfId="0" applyFont="true" applyBorder="true" applyAlignment="true" applyProtection="false">
      <alignment horizontal="left" vertical="top" textRotation="0" wrapText="true" indent="0" shrinkToFit="false"/>
      <protection locked="true" hidden="false"/>
    </xf>
    <xf numFmtId="165" fontId="10" fillId="4" borderId="2" xfId="0" applyFont="true" applyBorder="true" applyAlignment="true" applyProtection="false">
      <alignment horizontal="center" vertical="top" textRotation="0" wrapText="true" indent="0" shrinkToFit="false"/>
      <protection locked="true" hidden="false"/>
    </xf>
    <xf numFmtId="166" fontId="10" fillId="4" borderId="2" xfId="0" applyFont="true" applyBorder="true" applyAlignment="true" applyProtection="false">
      <alignment horizontal="center" vertical="top" textRotation="0" wrapText="true" indent="0" shrinkToFit="false"/>
      <protection locked="true" hidden="false"/>
    </xf>
    <xf numFmtId="167" fontId="10" fillId="4" borderId="2" xfId="0" applyFont="true" applyBorder="true" applyAlignment="true" applyProtection="false">
      <alignment horizontal="center" vertical="top" textRotation="0" wrapText="true" indent="0" shrinkToFit="false"/>
      <protection locked="true" hidden="false"/>
    </xf>
    <xf numFmtId="164" fontId="11" fillId="6" borderId="2" xfId="0" applyFont="true" applyBorder="true" applyAlignment="true" applyProtection="false">
      <alignment horizontal="center" vertical="center" textRotation="0" wrapText="false" indent="0" shrinkToFit="false"/>
      <protection locked="true" hidden="false"/>
    </xf>
    <xf numFmtId="164" fontId="11" fillId="7" borderId="2" xfId="0" applyFont="true" applyBorder="true" applyAlignment="true" applyProtection="false">
      <alignment horizontal="center" vertical="center" textRotation="0" wrapText="false" indent="0" shrinkToFit="false"/>
      <protection locked="true" hidden="false"/>
    </xf>
    <xf numFmtId="164" fontId="11" fillId="2" borderId="2" xfId="0" applyFont="true" applyBorder="true" applyAlignment="true" applyProtection="false">
      <alignment horizontal="center" vertical="center" textRotation="0" wrapText="true" indent="0" shrinkToFit="false"/>
      <protection locked="true" hidden="false"/>
    </xf>
    <xf numFmtId="164" fontId="6" fillId="5" borderId="2" xfId="0" applyFont="true" applyBorder="true" applyAlignment="true" applyProtection="false">
      <alignment horizontal="center" vertical="top" textRotation="0" wrapText="true" indent="0" shrinkToFit="false"/>
      <protection locked="true" hidden="false"/>
    </xf>
    <xf numFmtId="165" fontId="6" fillId="3"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center" vertical="top" textRotation="0" wrapText="true" indent="0" shrinkToFit="false"/>
      <protection locked="true" hidden="false"/>
    </xf>
    <xf numFmtId="164" fontId="6" fillId="4" borderId="2" xfId="0" applyFont="true" applyBorder="true" applyAlignment="true" applyProtection="false">
      <alignment horizontal="left" vertical="top" textRotation="0" wrapText="true" indent="0" shrinkToFit="false"/>
      <protection locked="true" hidden="false"/>
    </xf>
    <xf numFmtId="165" fontId="6" fillId="4" borderId="2" xfId="0" applyFont="true" applyBorder="true" applyAlignment="true" applyProtection="false">
      <alignment horizontal="center" vertical="top" textRotation="0" wrapText="true" indent="0" shrinkToFit="false"/>
      <protection locked="true" hidden="false"/>
    </xf>
    <xf numFmtId="167" fontId="6" fillId="4" borderId="2" xfId="0" applyFont="true" applyBorder="true" applyAlignment="true" applyProtection="false">
      <alignment horizontal="center" vertical="top" textRotation="0" wrapText="true" indent="0" shrinkToFit="false"/>
      <protection locked="true" hidden="false"/>
    </xf>
    <xf numFmtId="168" fontId="6" fillId="3" borderId="2" xfId="0" applyFont="true" applyBorder="true" applyAlignment="true" applyProtection="false">
      <alignment horizontal="center" vertical="top" textRotation="0" wrapText="true" indent="0" shrinkToFit="false"/>
      <protection locked="true" hidden="false"/>
    </xf>
    <xf numFmtId="164" fontId="6" fillId="3" borderId="2" xfId="0" applyFont="true" applyBorder="true" applyAlignment="true" applyProtection="false">
      <alignment horizontal="center" vertical="top" textRotation="0" wrapText="true" indent="0" shrinkToFit="false"/>
      <protection locked="true" hidden="false"/>
    </xf>
    <xf numFmtId="169" fontId="10" fillId="4" borderId="2" xfId="0" applyFont="true" applyBorder="true" applyAlignment="true" applyProtection="false">
      <alignment horizontal="center" vertical="top" textRotation="0" wrapText="true" indent="0" shrinkToFit="false"/>
      <protection locked="true" hidden="false"/>
    </xf>
    <xf numFmtId="168" fontId="6" fillId="4" borderId="2" xfId="0" applyFont="true" applyBorder="true" applyAlignment="true" applyProtection="false">
      <alignment horizontal="center" vertical="top" textRotation="0" wrapText="true" indent="0" shrinkToFit="false"/>
      <protection locked="true" hidden="false"/>
    </xf>
    <xf numFmtId="168" fontId="10" fillId="4" borderId="2" xfId="0" applyFont="true" applyBorder="true" applyAlignment="true" applyProtection="false">
      <alignment horizontal="center" vertical="top" textRotation="0" wrapText="true" indent="0" shrinkToFit="false"/>
      <protection locked="true" hidden="false"/>
    </xf>
    <xf numFmtId="164" fontId="10" fillId="4" borderId="2" xfId="0" applyFont="true" applyBorder="true" applyAlignment="true" applyProtection="false">
      <alignment horizontal="center" vertical="top" textRotation="0" wrapText="true" indent="0" shrinkToFit="false"/>
      <protection locked="true" hidden="false"/>
    </xf>
    <xf numFmtId="170" fontId="10" fillId="4" borderId="2" xfId="0" applyFont="true" applyBorder="true" applyAlignment="true" applyProtection="false">
      <alignment horizontal="center" vertical="top" textRotation="0" wrapText="true" indent="0" shrinkToFit="false"/>
      <protection locked="true" hidden="false"/>
    </xf>
    <xf numFmtId="171" fontId="6" fillId="3" borderId="2" xfId="0" applyFont="true" applyBorder="true" applyAlignment="true" applyProtection="false">
      <alignment horizontal="center" vertical="top" textRotation="0" wrapText="true" indent="0" shrinkToFit="false"/>
      <protection locked="true" hidden="false"/>
    </xf>
    <xf numFmtId="172" fontId="6" fillId="4" borderId="2" xfId="0" applyFont="true" applyBorder="true" applyAlignment="true" applyProtection="false">
      <alignment horizontal="center" vertical="top" textRotation="0" wrapText="true" indent="0" shrinkToFit="false"/>
      <protection locked="true" hidden="false"/>
    </xf>
    <xf numFmtId="164" fontId="15" fillId="4" borderId="2" xfId="0" applyFont="true" applyBorder="true" applyAlignment="true" applyProtection="false">
      <alignment horizontal="center" vertical="top" textRotation="0" wrapText="true" indent="0" shrinkToFit="false"/>
      <protection locked="true" hidden="false"/>
    </xf>
    <xf numFmtId="173" fontId="10" fillId="4" borderId="2" xfId="0" applyFont="true" applyBorder="true" applyAlignment="true" applyProtection="false">
      <alignment horizontal="center" vertical="top" textRotation="0" wrapText="true" indent="0" shrinkToFit="false"/>
      <protection locked="true" hidden="false"/>
    </xf>
    <xf numFmtId="173" fontId="6" fillId="4" borderId="2" xfId="0" applyFont="true" applyBorder="true" applyAlignment="true" applyProtection="false">
      <alignment horizontal="center" vertical="top" textRotation="0" wrapText="true" indent="0" shrinkToFit="false"/>
      <protection locked="true" hidden="false"/>
    </xf>
    <xf numFmtId="166" fontId="6" fillId="4" borderId="2" xfId="0" applyFont="true" applyBorder="true" applyAlignment="true" applyProtection="false">
      <alignment horizontal="center" vertical="top" textRotation="0" wrapText="true" indent="0" shrinkToFit="false"/>
      <protection locked="true" hidden="false"/>
    </xf>
    <xf numFmtId="173" fontId="10" fillId="5" borderId="2" xfId="0" applyFont="true" applyBorder="true" applyAlignment="true" applyProtection="false">
      <alignment horizontal="center" vertical="top" textRotation="0" wrapText="true" indent="0" shrinkToFit="false"/>
      <protection locked="true" hidden="false"/>
    </xf>
    <xf numFmtId="164" fontId="15" fillId="3" borderId="2" xfId="0" applyFont="true" applyBorder="true" applyAlignment="true" applyProtection="false">
      <alignment horizontal="left" vertical="top" textRotation="0" wrapText="true" indent="0" shrinkToFit="false"/>
      <protection locked="true" hidden="false"/>
    </xf>
    <xf numFmtId="168" fontId="15" fillId="4" borderId="2" xfId="0" applyFont="true" applyBorder="true" applyAlignment="true" applyProtection="false">
      <alignment horizontal="center" vertical="top" textRotation="0" wrapText="true" indent="0" shrinkToFit="false"/>
      <protection locked="true" hidden="false"/>
    </xf>
    <xf numFmtId="174" fontId="10" fillId="4" borderId="2" xfId="0" applyFont="true" applyBorder="true" applyAlignment="true" applyProtection="false">
      <alignment horizontal="center"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74" fontId="6" fillId="3" borderId="2" xfId="0" applyFont="true" applyBorder="true" applyAlignment="true" applyProtection="false">
      <alignment horizontal="center" vertical="top" textRotation="0" wrapText="true" indent="0" shrinkToFit="false"/>
      <protection locked="true" hidden="false"/>
    </xf>
    <xf numFmtId="174" fontId="10" fillId="3" borderId="2" xfId="0" applyFont="true" applyBorder="true" applyAlignment="true" applyProtection="false">
      <alignment horizontal="center"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B83E24"/>
      </font>
      <fill>
        <patternFill>
          <bgColor rgb="FFFBE6DF"/>
        </patternFill>
      </fill>
    </dxf>
    <dxf>
      <font>
        <name val="Arial"/>
        <charset val="1"/>
        <family val="0"/>
        <color rgb="FF1A1816"/>
      </font>
      <fill>
        <patternFill>
          <bgColor rgb="FFDCF1E9"/>
        </patternFill>
      </fill>
    </dxf>
    <dxf>
      <font>
        <name val="Arial"/>
        <charset val="1"/>
        <family val="0"/>
        <color rgb="FF1A1816"/>
      </font>
      <fill>
        <patternFill>
          <bgColor rgb="FFFDEFC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78787"/>
      <rgbColor rgb="FF9999FF"/>
      <rgbColor rgb="FF993366"/>
      <rgbColor rgb="FFFDEFC8"/>
      <rgbColor rgb="FFDCF1E9"/>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FBFAF7"/>
      <rgbColor rgb="FFE6E0D6"/>
      <rgbColor rgb="FFFBE6DF"/>
      <rgbColor rgb="FF99CCFF"/>
      <rgbColor rgb="FFFF99CC"/>
      <rgbColor rgb="FFCC99FF"/>
      <rgbColor rgb="FFFFCC99"/>
      <rgbColor rgb="FF3366FF"/>
      <rgbColor rgb="FF33CCCC"/>
      <rgbColor rgb="FF99CC00"/>
      <rgbColor rgb="FFFFCC00"/>
      <rgbColor rgb="FFC98A00"/>
      <rgbColor rgb="FFE8593C"/>
      <rgbColor rgb="FF5F5850"/>
      <rgbColor rgb="FF969696"/>
      <rgbColor rgb="FF003366"/>
      <rgbColor rgb="FF1D9E75"/>
      <rgbColor rgb="FF003300"/>
      <rgbColor rgb="FF1A1816"/>
      <rgbColor rgb="FFB83E24"/>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Pareto : quantités et cumul</a:t>
            </a:r>
          </a:p>
        </c:rich>
      </c:tx>
      <c:overlay val="0"/>
      <c:spPr>
        <a:noFill/>
        <a:ln w="0">
          <a:noFill/>
        </a:ln>
      </c:spPr>
    </c:title>
    <c:autoTitleDeleted val="0"/>
    <c:plotArea>
      <c:barChart>
        <c:barDir val="col"/>
        <c:grouping val="clustered"/>
        <c:varyColors val="0"/>
        <c:ser>
          <c:idx val="0"/>
          <c:order val="0"/>
          <c:tx>
            <c:strRef>
              <c:f>Pareto!H11</c:f>
              <c:strCache>
                <c:ptCount val="1"/>
                <c:pt idx="0">
                  <c:v>Quantité</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Pareto!$G$12:$G$21</c:f>
              <c:strCache>
                <c:ptCount val="10"/>
                <c:pt idx="0">
                  <c:v/>
                </c:pt>
                <c:pt idx="1">
                  <c:v/>
                </c:pt>
                <c:pt idx="2">
                  <c:v/>
                </c:pt>
                <c:pt idx="3">
                  <c:v/>
                </c:pt>
                <c:pt idx="4">
                  <c:v/>
                </c:pt>
                <c:pt idx="5">
                  <c:v/>
                </c:pt>
                <c:pt idx="6">
                  <c:v/>
                </c:pt>
                <c:pt idx="7">
                  <c:v/>
                </c:pt>
                <c:pt idx="8">
                  <c:v/>
                </c:pt>
                <c:pt idx="9">
                  <c:v/>
                </c:pt>
              </c:strCache>
            </c:strRef>
          </c:cat>
          <c:val>
            <c:numRef>
              <c:f>Pareto!$H$12:$H$21</c:f>
              <c:numCache>
                <c:formatCode>General</c:formatCode>
                <c:ptCount val="10"/>
              </c:numCache>
            </c:numRef>
          </c:val>
        </c:ser>
        <c:gapWidth val="60"/>
        <c:overlap val="0"/>
        <c:axId val="28203749"/>
        <c:axId val="16106342"/>
      </c:barChart>
      <c:lineChart>
        <c:grouping val="standard"/>
        <c:varyColors val="0"/>
        <c:ser>
          <c:idx val="1"/>
          <c:order val="1"/>
          <c:tx>
            <c:strRef>
              <c:f>Pareto!J11</c:f>
              <c:strCache>
                <c:ptCount val="1"/>
                <c:pt idx="0">
                  <c:v>Cumul</c:v>
                </c:pt>
              </c:strCache>
            </c:strRef>
          </c:tx>
          <c:spPr>
            <a:solidFill>
              <a:srgbClr val="1d9e75"/>
            </a:solidFill>
            <a:ln w="28080">
              <a:solidFill>
                <a:srgbClr val="1d9e75"/>
              </a:solidFill>
              <a:round/>
            </a:ln>
          </c:spPr>
          <c:marker>
            <c:symbol val="circle"/>
            <c:size val="7"/>
            <c:spPr>
              <a:solidFill>
                <a:srgbClr val="1d9e7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Pareto!$G$12:$G$21</c:f>
              <c:strCache>
                <c:ptCount val="10"/>
                <c:pt idx="0">
                  <c:v/>
                </c:pt>
                <c:pt idx="1">
                  <c:v/>
                </c:pt>
                <c:pt idx="2">
                  <c:v/>
                </c:pt>
                <c:pt idx="3">
                  <c:v/>
                </c:pt>
                <c:pt idx="4">
                  <c:v/>
                </c:pt>
                <c:pt idx="5">
                  <c:v/>
                </c:pt>
                <c:pt idx="6">
                  <c:v/>
                </c:pt>
                <c:pt idx="7">
                  <c:v/>
                </c:pt>
                <c:pt idx="8">
                  <c:v/>
                </c:pt>
                <c:pt idx="9">
                  <c:v/>
                </c:pt>
              </c:strCache>
            </c:strRef>
          </c:cat>
          <c:val>
            <c:numRef>
              <c:f>Pareto!$J$12:$J$21</c:f>
              <c:numCache>
                <c:formatCode>General</c:formatCode>
                <c:ptCount val="10"/>
              </c:numCache>
            </c:numRef>
          </c:val>
          <c:smooth val="0"/>
        </c:ser>
        <c:hiLowLines>
          <c:spPr>
            <a:ln w="0">
              <a:noFill/>
            </a:ln>
          </c:spPr>
        </c:hiLowLines>
        <c:marker val="1"/>
        <c:axId val="11242868"/>
        <c:axId val="27085862"/>
      </c:lineChart>
      <c:catAx>
        <c:axId val="28203749"/>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6106342"/>
        <c:crosses val="autoZero"/>
        <c:auto val="1"/>
        <c:lblAlgn val="ctr"/>
        <c:lblOffset val="100"/>
        <c:noMultiLvlLbl val="0"/>
      </c:catAx>
      <c:valAx>
        <c:axId val="16106342"/>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Quantité</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8203749"/>
        <c:crosses val="autoZero"/>
        <c:crossBetween val="between"/>
      </c:valAx>
      <c:catAx>
        <c:axId val="11242868"/>
        <c:scaling>
          <c:orientation val="minMax"/>
        </c:scaling>
        <c:delete val="0"/>
        <c:axPos val="t"/>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7085862"/>
        <c:crosses val="autoZero"/>
        <c:auto val="1"/>
        <c:lblAlgn val="ctr"/>
        <c:lblOffset val="100"/>
        <c:noMultiLvlLbl val="0"/>
      </c:catAx>
      <c:valAx>
        <c:axId val="27085862"/>
        <c:scaling>
          <c:orientation val="minMax"/>
          <c:max val="1"/>
          <c:min val="0"/>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Cumul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1242868"/>
        <c:crosses val="max"/>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2.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Valeur, cible, seuil et droite de tendance</a:t>
            </a:r>
          </a:p>
        </c:rich>
      </c:tx>
      <c:overlay val="0"/>
      <c:spPr>
        <a:noFill/>
        <a:ln w="0">
          <a:noFill/>
        </a:ln>
      </c:spPr>
    </c:title>
    <c:autoTitleDeleted val="0"/>
    <c:plotArea>
      <c:lineChart>
        <c:grouping val="standard"/>
        <c:varyColors val="0"/>
        <c:ser>
          <c:idx val="0"/>
          <c:order val="0"/>
          <c:tx>
            <c:strRef>
              <c:f>Tendance!C18</c:f>
              <c:strCache>
                <c:ptCount val="1"/>
                <c:pt idx="0">
                  <c:v>Valeur</c:v>
                </c:pt>
              </c:strCache>
            </c:strRef>
          </c:tx>
          <c:spPr>
            <a:solidFill>
              <a:srgbClr val="e8593c"/>
            </a:solidFill>
            <a:ln w="28080">
              <a:solidFill>
                <a:srgbClr val="e8593c"/>
              </a:solidFill>
              <a:round/>
            </a:ln>
          </c:spPr>
          <c:marker>
            <c:symbol val="circle"/>
            <c:size val="7"/>
            <c:spPr>
              <a:solidFill>
                <a:srgbClr val="e8593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Tendance!$B$19:$B$30</c:f>
              <c:strCache>
                <c:ptCount val="12"/>
                <c:pt idx="0">
                  <c:v/>
                </c:pt>
                <c:pt idx="1">
                  <c:v/>
                </c:pt>
                <c:pt idx="2">
                  <c:v/>
                </c:pt>
                <c:pt idx="3">
                  <c:v/>
                </c:pt>
                <c:pt idx="4">
                  <c:v/>
                </c:pt>
                <c:pt idx="5">
                  <c:v/>
                </c:pt>
                <c:pt idx="6">
                  <c:v/>
                </c:pt>
                <c:pt idx="7">
                  <c:v/>
                </c:pt>
                <c:pt idx="8">
                  <c:v/>
                </c:pt>
                <c:pt idx="9">
                  <c:v/>
                </c:pt>
                <c:pt idx="10">
                  <c:v/>
                </c:pt>
                <c:pt idx="11">
                  <c:v/>
                </c:pt>
              </c:strCache>
            </c:strRef>
          </c:cat>
          <c:val>
            <c:numRef>
              <c:f>Tendance!$C$19:$C$30</c:f>
              <c:numCache>
                <c:formatCode>General</c:formatCode>
                <c:ptCount val="12"/>
              </c:numCache>
            </c:numRef>
          </c:val>
          <c:smooth val="0"/>
        </c:ser>
        <c:ser>
          <c:idx val="1"/>
          <c:order val="1"/>
          <c:tx>
            <c:strRef>
              <c:f>Tendance!D18</c:f>
              <c:strCache>
                <c:ptCount val="1"/>
                <c:pt idx="0">
                  <c:v>Cible</c:v>
                </c:pt>
              </c:strCache>
            </c:strRef>
          </c:tx>
          <c:spPr>
            <a:solidFill>
              <a:srgbClr val="1d9e75"/>
            </a:solidFill>
            <a:ln w="20160">
              <a:solidFill>
                <a:srgbClr val="1d9e7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Tendance!$B$19:$B$30</c:f>
              <c:strCache>
                <c:ptCount val="12"/>
                <c:pt idx="0">
                  <c:v/>
                </c:pt>
                <c:pt idx="1">
                  <c:v/>
                </c:pt>
                <c:pt idx="2">
                  <c:v/>
                </c:pt>
                <c:pt idx="3">
                  <c:v/>
                </c:pt>
                <c:pt idx="4">
                  <c:v/>
                </c:pt>
                <c:pt idx="5">
                  <c:v/>
                </c:pt>
                <c:pt idx="6">
                  <c:v/>
                </c:pt>
                <c:pt idx="7">
                  <c:v/>
                </c:pt>
                <c:pt idx="8">
                  <c:v/>
                </c:pt>
                <c:pt idx="9">
                  <c:v/>
                </c:pt>
                <c:pt idx="10">
                  <c:v/>
                </c:pt>
                <c:pt idx="11">
                  <c:v/>
                </c:pt>
              </c:strCache>
            </c:strRef>
          </c:cat>
          <c:val>
            <c:numRef>
              <c:f>Tendance!$D$19:$D$30</c:f>
              <c:numCache>
                <c:formatCode>General</c:formatCode>
                <c:ptCount val="12"/>
              </c:numCache>
            </c:numRef>
          </c:val>
          <c:smooth val="0"/>
        </c:ser>
        <c:ser>
          <c:idx val="2"/>
          <c:order val="2"/>
          <c:tx>
            <c:strRef>
              <c:f>Tendance!E18</c:f>
              <c:strCache>
                <c:ptCount val="1"/>
                <c:pt idx="0">
                  <c:v>Seuil d’alerte</c:v>
                </c:pt>
              </c:strCache>
            </c:strRef>
          </c:tx>
          <c:spPr>
            <a:solidFill>
              <a:srgbClr val="c98a00"/>
            </a:solidFill>
            <a:ln w="20160">
              <a:solidFill>
                <a:srgbClr val="c98a0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Tendance!$B$19:$B$30</c:f>
              <c:strCache>
                <c:ptCount val="12"/>
                <c:pt idx="0">
                  <c:v/>
                </c:pt>
                <c:pt idx="1">
                  <c:v/>
                </c:pt>
                <c:pt idx="2">
                  <c:v/>
                </c:pt>
                <c:pt idx="3">
                  <c:v/>
                </c:pt>
                <c:pt idx="4">
                  <c:v/>
                </c:pt>
                <c:pt idx="5">
                  <c:v/>
                </c:pt>
                <c:pt idx="6">
                  <c:v/>
                </c:pt>
                <c:pt idx="7">
                  <c:v/>
                </c:pt>
                <c:pt idx="8">
                  <c:v/>
                </c:pt>
                <c:pt idx="9">
                  <c:v/>
                </c:pt>
                <c:pt idx="10">
                  <c:v/>
                </c:pt>
                <c:pt idx="11">
                  <c:v/>
                </c:pt>
              </c:strCache>
            </c:strRef>
          </c:cat>
          <c:val>
            <c:numRef>
              <c:f>Tendance!$E$19:$E$30</c:f>
              <c:numCache>
                <c:formatCode>General</c:formatCode>
                <c:ptCount val="12"/>
              </c:numCache>
            </c:numRef>
          </c:val>
          <c:smooth val="0"/>
        </c:ser>
        <c:ser>
          <c:idx val="3"/>
          <c:order val="3"/>
          <c:tx>
            <c:strRef>
              <c:f>Tendance!F18</c:f>
              <c:strCache>
                <c:ptCount val="1"/>
                <c:pt idx="0">
                  <c:v>Droite de tendance</c:v>
                </c:pt>
              </c:strCache>
            </c:strRef>
          </c:tx>
          <c:spPr>
            <a:solidFill>
              <a:srgbClr val="5f5850"/>
            </a:solidFill>
            <a:ln w="20160">
              <a:solidFill>
                <a:srgbClr val="5f5850"/>
              </a:solidFill>
              <a:prstDash val="sys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Tendance!$B$19:$B$30</c:f>
              <c:strCache>
                <c:ptCount val="12"/>
                <c:pt idx="0">
                  <c:v/>
                </c:pt>
                <c:pt idx="1">
                  <c:v/>
                </c:pt>
                <c:pt idx="2">
                  <c:v/>
                </c:pt>
                <c:pt idx="3">
                  <c:v/>
                </c:pt>
                <c:pt idx="4">
                  <c:v/>
                </c:pt>
                <c:pt idx="5">
                  <c:v/>
                </c:pt>
                <c:pt idx="6">
                  <c:v/>
                </c:pt>
                <c:pt idx="7">
                  <c:v/>
                </c:pt>
                <c:pt idx="8">
                  <c:v/>
                </c:pt>
                <c:pt idx="9">
                  <c:v/>
                </c:pt>
                <c:pt idx="10">
                  <c:v/>
                </c:pt>
                <c:pt idx="11">
                  <c:v/>
                </c:pt>
              </c:strCache>
            </c:strRef>
          </c:cat>
          <c:val>
            <c:numRef>
              <c:f>Tendance!$F$19:$F$30</c:f>
              <c:numCache>
                <c:formatCode>General</c:formatCode>
                <c:ptCount val="12"/>
              </c:numCache>
            </c:numRef>
          </c:val>
          <c:smooth val="0"/>
        </c:ser>
        <c:hiLowLines>
          <c:spPr>
            <a:ln w="0">
              <a:noFill/>
            </a:ln>
          </c:spPr>
        </c:hiLowLines>
        <c:marker val="1"/>
        <c:axId val="57804135"/>
        <c:axId val="99729661"/>
      </c:lineChart>
      <c:catAx>
        <c:axId val="57804135"/>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99729661"/>
        <c:crosses val="autoZero"/>
        <c:auto val="1"/>
        <c:lblAlgn val="ctr"/>
        <c:lblOffset val="100"/>
        <c:noMultiLvlLbl val="0"/>
      </c:catAx>
      <c:valAx>
        <c:axId val="99729661"/>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7804135"/>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3.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Carte de contrôle : valeurs, moyenne et limites</a:t>
            </a:r>
          </a:p>
        </c:rich>
      </c:tx>
      <c:overlay val="0"/>
      <c:spPr>
        <a:noFill/>
        <a:ln w="0">
          <a:noFill/>
        </a:ln>
      </c:spPr>
    </c:title>
    <c:autoTitleDeleted val="0"/>
    <c:plotArea>
      <c:lineChart>
        <c:grouping val="standard"/>
        <c:varyColors val="0"/>
        <c:ser>
          <c:idx val="0"/>
          <c:order val="0"/>
          <c:tx>
            <c:strRef>
              <c:f>'Carte de contrôle'!C14</c:f>
              <c:strCache>
                <c:ptCount val="1"/>
                <c:pt idx="0">
                  <c:v>Valeur</c:v>
                </c:pt>
              </c:strCache>
            </c:strRef>
          </c:tx>
          <c:spPr>
            <a:solidFill>
              <a:srgbClr val="e8593c"/>
            </a:solidFill>
            <a:ln w="28080">
              <a:solidFill>
                <a:srgbClr val="e8593c"/>
              </a:solidFill>
              <a:round/>
            </a:ln>
          </c:spPr>
          <c:marker>
            <c:symbol val="circle"/>
            <c:size val="7"/>
            <c:spPr>
              <a:solidFill>
                <a:srgbClr val="e8593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'Carte de contrôle'!$B$15:$B$26</c:f>
              <c:strCache>
                <c:ptCount val="12"/>
                <c:pt idx="0">
                  <c:v/>
                </c:pt>
                <c:pt idx="1">
                  <c:v/>
                </c:pt>
                <c:pt idx="2">
                  <c:v/>
                </c:pt>
                <c:pt idx="3">
                  <c:v/>
                </c:pt>
                <c:pt idx="4">
                  <c:v/>
                </c:pt>
                <c:pt idx="5">
                  <c:v/>
                </c:pt>
                <c:pt idx="6">
                  <c:v/>
                </c:pt>
                <c:pt idx="7">
                  <c:v/>
                </c:pt>
                <c:pt idx="8">
                  <c:v/>
                </c:pt>
                <c:pt idx="9">
                  <c:v/>
                </c:pt>
                <c:pt idx="10">
                  <c:v/>
                </c:pt>
                <c:pt idx="11">
                  <c:v/>
                </c:pt>
              </c:strCache>
            </c:strRef>
          </c:cat>
          <c:val>
            <c:numRef>
              <c:f>'Carte de contrôle'!$C$15:$C$26</c:f>
              <c:numCache>
                <c:formatCode>General</c:formatCode>
                <c:ptCount val="12"/>
              </c:numCache>
            </c:numRef>
          </c:val>
          <c:smooth val="0"/>
        </c:ser>
        <c:ser>
          <c:idx val="1"/>
          <c:order val="1"/>
          <c:tx>
            <c:strRef>
              <c:f>'Carte de contrôle'!G14</c:f>
              <c:strCache>
                <c:ptCount val="1"/>
                <c:pt idx="0">
                  <c:v>Moyenne</c:v>
                </c:pt>
              </c:strCache>
            </c:strRef>
          </c:tx>
          <c:spPr>
            <a:solidFill>
              <a:srgbClr val="1d9e75"/>
            </a:solidFill>
            <a:ln w="21960">
              <a:solidFill>
                <a:srgbClr val="1d9e7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'Carte de contrôle'!$B$15:$B$26</c:f>
              <c:strCache>
                <c:ptCount val="12"/>
                <c:pt idx="0">
                  <c:v/>
                </c:pt>
                <c:pt idx="1">
                  <c:v/>
                </c:pt>
                <c:pt idx="2">
                  <c:v/>
                </c:pt>
                <c:pt idx="3">
                  <c:v/>
                </c:pt>
                <c:pt idx="4">
                  <c:v/>
                </c:pt>
                <c:pt idx="5">
                  <c:v/>
                </c:pt>
                <c:pt idx="6">
                  <c:v/>
                </c:pt>
                <c:pt idx="7">
                  <c:v/>
                </c:pt>
                <c:pt idx="8">
                  <c:v/>
                </c:pt>
                <c:pt idx="9">
                  <c:v/>
                </c:pt>
                <c:pt idx="10">
                  <c:v/>
                </c:pt>
                <c:pt idx="11">
                  <c:v/>
                </c:pt>
              </c:strCache>
            </c:strRef>
          </c:cat>
          <c:val>
            <c:numRef>
              <c:f>'Carte de contrôle'!$G$15:$G$26</c:f>
              <c:numCache>
                <c:formatCode>General</c:formatCode>
                <c:ptCount val="12"/>
              </c:numCache>
            </c:numRef>
          </c:val>
          <c:smooth val="0"/>
        </c:ser>
        <c:ser>
          <c:idx val="2"/>
          <c:order val="2"/>
          <c:tx>
            <c:strRef>
              <c:f>'Carte de contrôle'!H14</c:f>
              <c:strCache>
                <c:ptCount val="1"/>
                <c:pt idx="0">
                  <c:v>Limite haute</c:v>
                </c:pt>
              </c:strCache>
            </c:strRef>
          </c:tx>
          <c:spPr>
            <a:solidFill>
              <a:srgbClr val="5f5850"/>
            </a:solidFill>
            <a:ln w="20160">
              <a:solidFill>
                <a:srgbClr val="5f585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'Carte de contrôle'!$B$15:$B$26</c:f>
              <c:strCache>
                <c:ptCount val="12"/>
                <c:pt idx="0">
                  <c:v/>
                </c:pt>
                <c:pt idx="1">
                  <c:v/>
                </c:pt>
                <c:pt idx="2">
                  <c:v/>
                </c:pt>
                <c:pt idx="3">
                  <c:v/>
                </c:pt>
                <c:pt idx="4">
                  <c:v/>
                </c:pt>
                <c:pt idx="5">
                  <c:v/>
                </c:pt>
                <c:pt idx="6">
                  <c:v/>
                </c:pt>
                <c:pt idx="7">
                  <c:v/>
                </c:pt>
                <c:pt idx="8">
                  <c:v/>
                </c:pt>
                <c:pt idx="9">
                  <c:v/>
                </c:pt>
                <c:pt idx="10">
                  <c:v/>
                </c:pt>
                <c:pt idx="11">
                  <c:v/>
                </c:pt>
              </c:strCache>
            </c:strRef>
          </c:cat>
          <c:val>
            <c:numRef>
              <c:f>'Carte de contrôle'!$H$15:$H$26</c:f>
              <c:numCache>
                <c:formatCode>General</c:formatCode>
                <c:ptCount val="12"/>
              </c:numCache>
            </c:numRef>
          </c:val>
          <c:smooth val="0"/>
        </c:ser>
        <c:ser>
          <c:idx val="3"/>
          <c:order val="3"/>
          <c:tx>
            <c:strRef>
              <c:f>'Carte de contrôle'!I14</c:f>
              <c:strCache>
                <c:ptCount val="1"/>
                <c:pt idx="0">
                  <c:v>Limite basse</c:v>
                </c:pt>
              </c:strCache>
            </c:strRef>
          </c:tx>
          <c:spPr>
            <a:solidFill>
              <a:srgbClr val="5f5850"/>
            </a:solidFill>
            <a:ln w="20160">
              <a:solidFill>
                <a:srgbClr val="5f585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'Carte de contrôle'!$B$15:$B$26</c:f>
              <c:strCache>
                <c:ptCount val="12"/>
                <c:pt idx="0">
                  <c:v/>
                </c:pt>
                <c:pt idx="1">
                  <c:v/>
                </c:pt>
                <c:pt idx="2">
                  <c:v/>
                </c:pt>
                <c:pt idx="3">
                  <c:v/>
                </c:pt>
                <c:pt idx="4">
                  <c:v/>
                </c:pt>
                <c:pt idx="5">
                  <c:v/>
                </c:pt>
                <c:pt idx="6">
                  <c:v/>
                </c:pt>
                <c:pt idx="7">
                  <c:v/>
                </c:pt>
                <c:pt idx="8">
                  <c:v/>
                </c:pt>
                <c:pt idx="9">
                  <c:v/>
                </c:pt>
                <c:pt idx="10">
                  <c:v/>
                </c:pt>
                <c:pt idx="11">
                  <c:v/>
                </c:pt>
              </c:strCache>
            </c:strRef>
          </c:cat>
          <c:val>
            <c:numRef>
              <c:f>'Carte de contrôle'!$I$15:$I$26</c:f>
              <c:numCache>
                <c:formatCode>General</c:formatCode>
                <c:ptCount val="12"/>
              </c:numCache>
            </c:numRef>
          </c:val>
          <c:smooth val="0"/>
        </c:ser>
        <c:hiLowLines>
          <c:spPr>
            <a:ln w="0">
              <a:noFill/>
            </a:ln>
          </c:spPr>
        </c:hiLowLines>
        <c:marker val="1"/>
        <c:axId val="33386332"/>
        <c:axId val="75891353"/>
      </c:lineChart>
      <c:catAx>
        <c:axId val="33386332"/>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5891353"/>
        <c:crosses val="autoZero"/>
        <c:auto val="1"/>
        <c:lblAlgn val="ctr"/>
        <c:lblOffset val="100"/>
        <c:noMultiLvlLbl val="0"/>
      </c:catAx>
      <c:valAx>
        <c:axId val="75891353"/>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3338633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4.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Pareto : quantités et cumul</a:t>
            </a:r>
          </a:p>
        </c:rich>
      </c:tx>
      <c:overlay val="0"/>
      <c:spPr>
        <a:noFill/>
        <a:ln w="0">
          <a:noFill/>
        </a:ln>
      </c:spPr>
    </c:title>
    <c:autoTitleDeleted val="0"/>
    <c:plotArea>
      <c:barChart>
        <c:barDir val="col"/>
        <c:grouping val="clustered"/>
        <c:varyColors val="0"/>
        <c:ser>
          <c:idx val="0"/>
          <c:order val="0"/>
          <c:tx>
            <c:strRef>
              <c:f>'Exemple Pareto'!H11</c:f>
              <c:strCache>
                <c:ptCount val="1"/>
                <c:pt idx="0">
                  <c:v>Quantité</c:v>
                </c:pt>
              </c:strCache>
            </c:strRef>
          </c:tx>
          <c:spPr>
            <a:solidFill>
              <a:srgbClr val="e8593c"/>
            </a:solidFill>
            <a:ln w="9360">
              <a:solidFill>
                <a:srgbClr val="e8593c"/>
              </a:solidFill>
              <a:round/>
            </a:ln>
          </c:spPr>
          <c:invertIfNegative val="0"/>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Pareto'!$G$12:$G$16</c:f>
              <c:strCache>
                <c:ptCount val="5"/>
                <c:pt idx="0">
                  <c:v>Cote hors tolérance</c:v>
                </c:pt>
                <c:pt idx="1">
                  <c:v>Aspect (rayures, bavures)</c:v>
                </c:pt>
                <c:pt idx="2">
                  <c:v>Défaut matière</c:v>
                </c:pt>
                <c:pt idx="3">
                  <c:v>Erreur de programme</c:v>
                </c:pt>
                <c:pt idx="4">
                  <c:v>Autres</c:v>
                </c:pt>
              </c:strCache>
            </c:strRef>
          </c:cat>
          <c:val>
            <c:numRef>
              <c:f>'Exemple Pareto'!$H$12:$H$16</c:f>
              <c:numCache>
                <c:formatCode>#,##0</c:formatCode>
                <c:ptCount val="5"/>
                <c:pt idx="0">
                  <c:v>460</c:v>
                </c:pt>
                <c:pt idx="1">
                  <c:v>280</c:v>
                </c:pt>
                <c:pt idx="2">
                  <c:v>120</c:v>
                </c:pt>
                <c:pt idx="3">
                  <c:v>80</c:v>
                </c:pt>
                <c:pt idx="4">
                  <c:v>60</c:v>
                </c:pt>
              </c:numCache>
            </c:numRef>
          </c:val>
        </c:ser>
        <c:gapWidth val="60"/>
        <c:overlap val="0"/>
        <c:axId val="2368257"/>
        <c:axId val="76651682"/>
      </c:barChart>
      <c:lineChart>
        <c:grouping val="standard"/>
        <c:varyColors val="0"/>
        <c:ser>
          <c:idx val="1"/>
          <c:order val="1"/>
          <c:tx>
            <c:strRef>
              <c:f>'Exemple Pareto'!J11</c:f>
              <c:strCache>
                <c:ptCount val="1"/>
                <c:pt idx="0">
                  <c:v>Cumul</c:v>
                </c:pt>
              </c:strCache>
            </c:strRef>
          </c:tx>
          <c:spPr>
            <a:solidFill>
              <a:srgbClr val="1d9e75"/>
            </a:solidFill>
            <a:ln w="28080">
              <a:solidFill>
                <a:srgbClr val="1d9e75"/>
              </a:solidFill>
              <a:round/>
            </a:ln>
          </c:spPr>
          <c:marker>
            <c:symbol val="circle"/>
            <c:size val="7"/>
            <c:spPr>
              <a:solidFill>
                <a:srgbClr val="1d9e75"/>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Pareto'!$G$12:$G$16</c:f>
              <c:strCache>
                <c:ptCount val="5"/>
                <c:pt idx="0">
                  <c:v>Cote hors tolérance</c:v>
                </c:pt>
                <c:pt idx="1">
                  <c:v>Aspect (rayures, bavures)</c:v>
                </c:pt>
                <c:pt idx="2">
                  <c:v>Défaut matière</c:v>
                </c:pt>
                <c:pt idx="3">
                  <c:v>Erreur de programme</c:v>
                </c:pt>
                <c:pt idx="4">
                  <c:v>Autres</c:v>
                </c:pt>
              </c:strCache>
            </c:strRef>
          </c:cat>
          <c:val>
            <c:numRef>
              <c:f>'Exemple Pareto'!$J$12:$J$16</c:f>
              <c:numCache>
                <c:formatCode>0%</c:formatCode>
                <c:ptCount val="5"/>
                <c:pt idx="0">
                  <c:v>0.46</c:v>
                </c:pt>
                <c:pt idx="1">
                  <c:v>0.74</c:v>
                </c:pt>
                <c:pt idx="2">
                  <c:v>0.86</c:v>
                </c:pt>
                <c:pt idx="3">
                  <c:v>0.94</c:v>
                </c:pt>
                <c:pt idx="4">
                  <c:v>1</c:v>
                </c:pt>
              </c:numCache>
            </c:numRef>
          </c:val>
          <c:smooth val="0"/>
        </c:ser>
        <c:hiLowLines>
          <c:spPr>
            <a:ln w="0">
              <a:noFill/>
            </a:ln>
          </c:spPr>
        </c:hiLowLines>
        <c:marker val="1"/>
        <c:axId val="18912137"/>
        <c:axId val="82964983"/>
      </c:lineChart>
      <c:catAx>
        <c:axId val="2368257"/>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76651682"/>
        <c:crosses val="autoZero"/>
        <c:auto val="1"/>
        <c:lblAlgn val="ctr"/>
        <c:lblOffset val="100"/>
        <c:noMultiLvlLbl val="0"/>
      </c:catAx>
      <c:valAx>
        <c:axId val="76651682"/>
        <c:scaling>
          <c:orientation val="minMax"/>
        </c:scaling>
        <c:delete val="0"/>
        <c:axPos val="l"/>
        <c:title>
          <c:tx>
            <c:rich>
              <a:bodyPr rot="-5400000"/>
              <a:lstStyle/>
              <a:p>
                <a:pPr>
                  <a:defRPr b="1" sz="1000" spc="-1" strike="noStrike">
                    <a:solidFill>
                      <a:srgbClr val="000000"/>
                    </a:solidFill>
                    <a:latin typeface="Calibri"/>
                  </a:defRPr>
                </a:pPr>
                <a:r>
                  <a:rPr b="1" sz="1000" spc="-1" strike="noStrike">
                    <a:solidFill>
                      <a:srgbClr val="000000"/>
                    </a:solidFill>
                    <a:latin typeface="Calibri"/>
                  </a:rPr>
                  <a:t>Quantité</a:t>
                </a:r>
              </a:p>
            </c:rich>
          </c:tx>
          <c:overlay val="0"/>
          <c:spPr>
            <a:noFill/>
            <a:ln w="0">
              <a:noFill/>
            </a:ln>
          </c:spPr>
        </c:title>
        <c:numFmt formatCode="#,##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368257"/>
        <c:crosses val="autoZero"/>
        <c:crossBetween val="between"/>
      </c:valAx>
      <c:catAx>
        <c:axId val="18912137"/>
        <c:scaling>
          <c:orientation val="minMax"/>
        </c:scaling>
        <c:delete val="0"/>
        <c:axPos val="t"/>
        <c:numFmt formatCode="General"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82964983"/>
        <c:crosses val="autoZero"/>
        <c:auto val="1"/>
        <c:lblAlgn val="ctr"/>
        <c:lblOffset val="100"/>
        <c:noMultiLvlLbl val="0"/>
      </c:catAx>
      <c:valAx>
        <c:axId val="82964983"/>
        <c:scaling>
          <c:orientation val="minMax"/>
          <c:max val="1"/>
          <c:min val="0"/>
        </c:scaling>
        <c:delete val="0"/>
        <c:axPos val="r"/>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Cumul</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8912137"/>
        <c:crosses val="max"/>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5.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Valeur, cible, seuil et droite de tendance</a:t>
            </a:r>
          </a:p>
        </c:rich>
      </c:tx>
      <c:overlay val="0"/>
      <c:spPr>
        <a:noFill/>
        <a:ln w="0">
          <a:noFill/>
        </a:ln>
      </c:spPr>
    </c:title>
    <c:autoTitleDeleted val="0"/>
    <c:plotArea>
      <c:lineChart>
        <c:grouping val="standard"/>
        <c:varyColors val="0"/>
        <c:ser>
          <c:idx val="0"/>
          <c:order val="0"/>
          <c:tx>
            <c:strRef>
              <c:f>'Exemple tendance'!C18</c:f>
              <c:strCache>
                <c:ptCount val="1"/>
                <c:pt idx="0">
                  <c:v>Valeur</c:v>
                </c:pt>
              </c:strCache>
            </c:strRef>
          </c:tx>
          <c:spPr>
            <a:solidFill>
              <a:srgbClr val="e8593c"/>
            </a:solidFill>
            <a:ln w="28080">
              <a:solidFill>
                <a:srgbClr val="e8593c"/>
              </a:solidFill>
              <a:round/>
            </a:ln>
          </c:spPr>
          <c:marker>
            <c:symbol val="circle"/>
            <c:size val="7"/>
            <c:spPr>
              <a:solidFill>
                <a:srgbClr val="e8593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tendance'!$B$19:$B$30</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tendance'!$C$19:$C$30</c:f>
              <c:numCache>
                <c:formatCode>0.0</c:formatCode>
                <c:ptCount val="12"/>
                <c:pt idx="0">
                  <c:v>93</c:v>
                </c:pt>
                <c:pt idx="1">
                  <c:v>94</c:v>
                </c:pt>
                <c:pt idx="2">
                  <c:v>94</c:v>
                </c:pt>
                <c:pt idx="3">
                  <c:v>93</c:v>
                </c:pt>
                <c:pt idx="4">
                  <c:v>94</c:v>
                </c:pt>
                <c:pt idx="5">
                  <c:v>92</c:v>
                </c:pt>
                <c:pt idx="6">
                  <c:v>92</c:v>
                </c:pt>
                <c:pt idx="7">
                  <c:v>91</c:v>
                </c:pt>
                <c:pt idx="8">
                  <c:v>91</c:v>
                </c:pt>
                <c:pt idx="9">
                  <c:v>90</c:v>
                </c:pt>
                <c:pt idx="10">
                  <c:v>88</c:v>
                </c:pt>
                <c:pt idx="11">
                  <c:v>87</c:v>
                </c:pt>
              </c:numCache>
            </c:numRef>
          </c:val>
          <c:smooth val="0"/>
        </c:ser>
        <c:ser>
          <c:idx val="1"/>
          <c:order val="1"/>
          <c:tx>
            <c:strRef>
              <c:f>'Exemple tendance'!D18</c:f>
              <c:strCache>
                <c:ptCount val="1"/>
                <c:pt idx="0">
                  <c:v>Cible</c:v>
                </c:pt>
              </c:strCache>
            </c:strRef>
          </c:tx>
          <c:spPr>
            <a:solidFill>
              <a:srgbClr val="1d9e75"/>
            </a:solidFill>
            <a:ln w="20160">
              <a:solidFill>
                <a:srgbClr val="1d9e7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tendance'!$B$19:$B$30</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tendance'!$D$19:$D$30</c:f>
              <c:numCache>
                <c:formatCode>0.0</c:formatCode>
                <c:ptCount val="12"/>
                <c:pt idx="0">
                  <c:v>95</c:v>
                </c:pt>
                <c:pt idx="1">
                  <c:v>95</c:v>
                </c:pt>
                <c:pt idx="2">
                  <c:v>95</c:v>
                </c:pt>
                <c:pt idx="3">
                  <c:v>95</c:v>
                </c:pt>
                <c:pt idx="4">
                  <c:v>95</c:v>
                </c:pt>
                <c:pt idx="5">
                  <c:v>95</c:v>
                </c:pt>
                <c:pt idx="6">
                  <c:v>95</c:v>
                </c:pt>
                <c:pt idx="7">
                  <c:v>95</c:v>
                </c:pt>
                <c:pt idx="8">
                  <c:v>95</c:v>
                </c:pt>
                <c:pt idx="9">
                  <c:v>95</c:v>
                </c:pt>
                <c:pt idx="10">
                  <c:v>95</c:v>
                </c:pt>
                <c:pt idx="11">
                  <c:v>95</c:v>
                </c:pt>
              </c:numCache>
            </c:numRef>
          </c:val>
          <c:smooth val="0"/>
        </c:ser>
        <c:ser>
          <c:idx val="2"/>
          <c:order val="2"/>
          <c:tx>
            <c:strRef>
              <c:f>'Exemple tendance'!E18</c:f>
              <c:strCache>
                <c:ptCount val="1"/>
                <c:pt idx="0">
                  <c:v>Seuil d’alerte</c:v>
                </c:pt>
              </c:strCache>
            </c:strRef>
          </c:tx>
          <c:spPr>
            <a:solidFill>
              <a:srgbClr val="c98a00"/>
            </a:solidFill>
            <a:ln w="20160">
              <a:solidFill>
                <a:srgbClr val="c98a0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tendance'!$B$19:$B$30</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tendance'!$E$19:$E$30</c:f>
              <c:numCache>
                <c:formatCode>0.0</c:formatCode>
                <c:ptCount val="12"/>
                <c:pt idx="0">
                  <c:v>90</c:v>
                </c:pt>
                <c:pt idx="1">
                  <c:v>90</c:v>
                </c:pt>
                <c:pt idx="2">
                  <c:v>90</c:v>
                </c:pt>
                <c:pt idx="3">
                  <c:v>90</c:v>
                </c:pt>
                <c:pt idx="4">
                  <c:v>90</c:v>
                </c:pt>
                <c:pt idx="5">
                  <c:v>90</c:v>
                </c:pt>
                <c:pt idx="6">
                  <c:v>90</c:v>
                </c:pt>
                <c:pt idx="7">
                  <c:v>90</c:v>
                </c:pt>
                <c:pt idx="8">
                  <c:v>90</c:v>
                </c:pt>
                <c:pt idx="9">
                  <c:v>90</c:v>
                </c:pt>
                <c:pt idx="10">
                  <c:v>90</c:v>
                </c:pt>
                <c:pt idx="11">
                  <c:v>90</c:v>
                </c:pt>
              </c:numCache>
            </c:numRef>
          </c:val>
          <c:smooth val="0"/>
        </c:ser>
        <c:ser>
          <c:idx val="3"/>
          <c:order val="3"/>
          <c:tx>
            <c:strRef>
              <c:f>'Exemple tendance'!F18</c:f>
              <c:strCache>
                <c:ptCount val="1"/>
                <c:pt idx="0">
                  <c:v>Droite de tendance</c:v>
                </c:pt>
              </c:strCache>
            </c:strRef>
          </c:tx>
          <c:spPr>
            <a:solidFill>
              <a:srgbClr val="5f5850"/>
            </a:solidFill>
            <a:ln w="20160">
              <a:solidFill>
                <a:srgbClr val="5f5850"/>
              </a:solidFill>
              <a:prstDash val="sys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tendance'!$B$19:$B$30</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tendance'!$F$19:$F$30</c:f>
              <c:numCache>
                <c:formatCode>0.0</c:formatCode>
                <c:ptCount val="12"/>
                <c:pt idx="0">
                  <c:v>94.7948717948718</c:v>
                </c:pt>
                <c:pt idx="1">
                  <c:v>94.2109557109557</c:v>
                </c:pt>
                <c:pt idx="2">
                  <c:v>93.6270396270396</c:v>
                </c:pt>
                <c:pt idx="3">
                  <c:v>93.0431235431235</c:v>
                </c:pt>
                <c:pt idx="4">
                  <c:v>92.4592074592075</c:v>
                </c:pt>
                <c:pt idx="5">
                  <c:v>91.8752913752914</c:v>
                </c:pt>
                <c:pt idx="6">
                  <c:v>91.2913752913753</c:v>
                </c:pt>
                <c:pt idx="7">
                  <c:v>90.7074592074592</c:v>
                </c:pt>
                <c:pt idx="8">
                  <c:v>90.1235431235431</c:v>
                </c:pt>
                <c:pt idx="9">
                  <c:v>89.539627039627</c:v>
                </c:pt>
                <c:pt idx="10">
                  <c:v>88.955710955711</c:v>
                </c:pt>
                <c:pt idx="11">
                  <c:v>88.3717948717949</c:v>
                </c:pt>
              </c:numCache>
            </c:numRef>
          </c:val>
          <c:smooth val="0"/>
        </c:ser>
        <c:hiLowLines>
          <c:spPr>
            <a:ln w="0">
              <a:noFill/>
            </a:ln>
          </c:spPr>
        </c:hiLowLines>
        <c:marker val="1"/>
        <c:axId val="5202163"/>
        <c:axId val="15494699"/>
      </c:lineChart>
      <c:catAx>
        <c:axId val="5202163"/>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15494699"/>
        <c:crosses val="autoZero"/>
        <c:auto val="1"/>
        <c:lblAlgn val="ctr"/>
        <c:lblOffset val="100"/>
        <c:noMultiLvlLbl val="0"/>
      </c:catAx>
      <c:valAx>
        <c:axId val="15494699"/>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202163"/>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charts/chart6.xml><?xml version="1.0" encoding="utf-8"?>
<c:chartSpace xmlns:c="http://schemas.openxmlformats.org/drawingml/2006/chart" xmlns:a="http://schemas.openxmlformats.org/drawingml/2006/main" xmlns:r="http://schemas.openxmlformats.org/officeDocument/2006/relationships">
  <c:lang val="en-US"/>
  <c:roundedCorners val="0"/>
  <c:chart>
    <c:title>
      <c:tx>
        <c:rich>
          <a:bodyPr rot="0"/>
          <a:lstStyle/>
          <a:p>
            <a:pPr>
              <a:defRPr b="1" sz="1800" spc="-1" strike="noStrike">
                <a:solidFill>
                  <a:srgbClr val="000000"/>
                </a:solidFill>
                <a:latin typeface="Calibri"/>
              </a:defRPr>
            </a:pPr>
            <a:r>
              <a:rPr b="1" sz="1800" spc="-1" strike="noStrike">
                <a:solidFill>
                  <a:srgbClr val="000000"/>
                </a:solidFill>
                <a:latin typeface="Calibri"/>
              </a:rPr>
              <a:t>Carte de contrôle : valeurs, moyenne et limites</a:t>
            </a:r>
          </a:p>
        </c:rich>
      </c:tx>
      <c:overlay val="0"/>
      <c:spPr>
        <a:noFill/>
        <a:ln w="0">
          <a:noFill/>
        </a:ln>
      </c:spPr>
    </c:title>
    <c:autoTitleDeleted val="0"/>
    <c:plotArea>
      <c:lineChart>
        <c:grouping val="standard"/>
        <c:varyColors val="0"/>
        <c:ser>
          <c:idx val="0"/>
          <c:order val="0"/>
          <c:tx>
            <c:strRef>
              <c:f>'Exemple carte de contrôle'!C14</c:f>
              <c:strCache>
                <c:ptCount val="1"/>
                <c:pt idx="0">
                  <c:v>Valeur</c:v>
                </c:pt>
              </c:strCache>
            </c:strRef>
          </c:tx>
          <c:spPr>
            <a:solidFill>
              <a:srgbClr val="e8593c"/>
            </a:solidFill>
            <a:ln w="28080">
              <a:solidFill>
                <a:srgbClr val="e8593c"/>
              </a:solidFill>
              <a:round/>
            </a:ln>
          </c:spPr>
          <c:marker>
            <c:symbol val="circle"/>
            <c:size val="7"/>
            <c:spPr>
              <a:solidFill>
                <a:srgbClr val="e8593c"/>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carte de contrôle'!$B$15:$B$26</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carte de contrôle'!$C$15:$C$26</c:f>
              <c:numCache>
                <c:formatCode>0.0</c:formatCode>
                <c:ptCount val="12"/>
                <c:pt idx="0">
                  <c:v>12</c:v>
                </c:pt>
                <c:pt idx="1">
                  <c:v>10</c:v>
                </c:pt>
                <c:pt idx="2">
                  <c:v>13</c:v>
                </c:pt>
                <c:pt idx="3">
                  <c:v>11</c:v>
                </c:pt>
                <c:pt idx="4">
                  <c:v>14</c:v>
                </c:pt>
                <c:pt idx="5">
                  <c:v>12</c:v>
                </c:pt>
                <c:pt idx="6">
                  <c:v>10</c:v>
                </c:pt>
                <c:pt idx="7">
                  <c:v>13</c:v>
                </c:pt>
                <c:pt idx="8">
                  <c:v>11</c:v>
                </c:pt>
                <c:pt idx="9">
                  <c:v>24</c:v>
                </c:pt>
                <c:pt idx="10">
                  <c:v>12</c:v>
                </c:pt>
                <c:pt idx="11">
                  <c:v>11</c:v>
                </c:pt>
              </c:numCache>
            </c:numRef>
          </c:val>
          <c:smooth val="0"/>
        </c:ser>
        <c:ser>
          <c:idx val="1"/>
          <c:order val="1"/>
          <c:tx>
            <c:strRef>
              <c:f>'Exemple carte de contrôle'!G14</c:f>
              <c:strCache>
                <c:ptCount val="1"/>
                <c:pt idx="0">
                  <c:v>Moyenne</c:v>
                </c:pt>
              </c:strCache>
            </c:strRef>
          </c:tx>
          <c:spPr>
            <a:solidFill>
              <a:srgbClr val="1d9e75"/>
            </a:solidFill>
            <a:ln w="21960">
              <a:solidFill>
                <a:srgbClr val="1d9e75"/>
              </a:solidFill>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carte de contrôle'!$B$15:$B$26</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carte de contrôle'!$G$15:$G$26</c:f>
              <c:numCache>
                <c:formatCode>0.0</c:formatCode>
                <c:ptCount val="12"/>
                <c:pt idx="0">
                  <c:v>11.7272727272727</c:v>
                </c:pt>
                <c:pt idx="1">
                  <c:v>11.7272727272727</c:v>
                </c:pt>
                <c:pt idx="2">
                  <c:v>11.7272727272727</c:v>
                </c:pt>
                <c:pt idx="3">
                  <c:v>11.7272727272727</c:v>
                </c:pt>
                <c:pt idx="4">
                  <c:v>11.7272727272727</c:v>
                </c:pt>
                <c:pt idx="5">
                  <c:v>11.7272727272727</c:v>
                </c:pt>
                <c:pt idx="6">
                  <c:v>11.7272727272727</c:v>
                </c:pt>
                <c:pt idx="7">
                  <c:v>11.7272727272727</c:v>
                </c:pt>
                <c:pt idx="8">
                  <c:v>11.7272727272727</c:v>
                </c:pt>
                <c:pt idx="9">
                  <c:v>11.7272727272727</c:v>
                </c:pt>
                <c:pt idx="10">
                  <c:v>11.7272727272727</c:v>
                </c:pt>
                <c:pt idx="11">
                  <c:v>11.7272727272727</c:v>
                </c:pt>
              </c:numCache>
            </c:numRef>
          </c:val>
          <c:smooth val="0"/>
        </c:ser>
        <c:ser>
          <c:idx val="2"/>
          <c:order val="2"/>
          <c:tx>
            <c:strRef>
              <c:f>'Exemple carte de contrôle'!H14</c:f>
              <c:strCache>
                <c:ptCount val="1"/>
                <c:pt idx="0">
                  <c:v>Limite haute</c:v>
                </c:pt>
              </c:strCache>
            </c:strRef>
          </c:tx>
          <c:spPr>
            <a:solidFill>
              <a:srgbClr val="5f5850"/>
            </a:solidFill>
            <a:ln w="20160">
              <a:solidFill>
                <a:srgbClr val="5f585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carte de contrôle'!$B$15:$B$26</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carte de contrôle'!$H$15:$H$26</c:f>
              <c:numCache>
                <c:formatCode>0.0</c:formatCode>
                <c:ptCount val="12"/>
                <c:pt idx="0">
                  <c:v>17.3132727272727</c:v>
                </c:pt>
                <c:pt idx="1">
                  <c:v>17.3132727272727</c:v>
                </c:pt>
                <c:pt idx="2">
                  <c:v>17.3132727272727</c:v>
                </c:pt>
                <c:pt idx="3">
                  <c:v>17.3132727272727</c:v>
                </c:pt>
                <c:pt idx="4">
                  <c:v>17.3132727272727</c:v>
                </c:pt>
                <c:pt idx="5">
                  <c:v>17.3132727272727</c:v>
                </c:pt>
                <c:pt idx="6">
                  <c:v>17.3132727272727</c:v>
                </c:pt>
                <c:pt idx="7">
                  <c:v>17.3132727272727</c:v>
                </c:pt>
                <c:pt idx="8">
                  <c:v>17.3132727272727</c:v>
                </c:pt>
                <c:pt idx="9">
                  <c:v>17.3132727272727</c:v>
                </c:pt>
                <c:pt idx="10">
                  <c:v>17.3132727272727</c:v>
                </c:pt>
                <c:pt idx="11">
                  <c:v>17.3132727272727</c:v>
                </c:pt>
              </c:numCache>
            </c:numRef>
          </c:val>
          <c:smooth val="0"/>
        </c:ser>
        <c:ser>
          <c:idx val="3"/>
          <c:order val="3"/>
          <c:tx>
            <c:strRef>
              <c:f>'Exemple carte de contrôle'!I14</c:f>
              <c:strCache>
                <c:ptCount val="1"/>
                <c:pt idx="0">
                  <c:v>Limite basse</c:v>
                </c:pt>
              </c:strCache>
            </c:strRef>
          </c:tx>
          <c:spPr>
            <a:solidFill>
              <a:srgbClr val="5f5850"/>
            </a:solidFill>
            <a:ln w="20160">
              <a:solidFill>
                <a:srgbClr val="5f5850"/>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strRef>
              <c:f>'Exemple carte de contrôle'!$B$15:$B$26</c:f>
              <c:strCache>
                <c:ptCount val="12"/>
                <c:pt idx="0">
                  <c:v>Oct 2025</c:v>
                </c:pt>
                <c:pt idx="1">
                  <c:v>Nov 2025</c:v>
                </c:pt>
                <c:pt idx="2">
                  <c:v>Dec 2025</c:v>
                </c:pt>
                <c:pt idx="3">
                  <c:v>Jan 2026</c:v>
                </c:pt>
                <c:pt idx="4">
                  <c:v>Feb 2026</c:v>
                </c:pt>
                <c:pt idx="5">
                  <c:v>Mar 2026</c:v>
                </c:pt>
                <c:pt idx="6">
                  <c:v>Apr 2026</c:v>
                </c:pt>
                <c:pt idx="7">
                  <c:v>May 2026</c:v>
                </c:pt>
                <c:pt idx="8">
                  <c:v>Jun 2026</c:v>
                </c:pt>
                <c:pt idx="9">
                  <c:v>Jul 2026</c:v>
                </c:pt>
                <c:pt idx="10">
                  <c:v>Aug 2026</c:v>
                </c:pt>
                <c:pt idx="11">
                  <c:v>Sep 2026</c:v>
                </c:pt>
              </c:strCache>
            </c:strRef>
          </c:cat>
          <c:val>
            <c:numRef>
              <c:f>'Exemple carte de contrôle'!$I$15:$I$26</c:f>
              <c:numCache>
                <c:formatCode>0.0</c:formatCode>
                <c:ptCount val="12"/>
                <c:pt idx="0">
                  <c:v>6.14127272727273</c:v>
                </c:pt>
                <c:pt idx="1">
                  <c:v>6.14127272727273</c:v>
                </c:pt>
                <c:pt idx="2">
                  <c:v>6.14127272727273</c:v>
                </c:pt>
                <c:pt idx="3">
                  <c:v>6.14127272727273</c:v>
                </c:pt>
                <c:pt idx="4">
                  <c:v>6.14127272727273</c:v>
                </c:pt>
                <c:pt idx="5">
                  <c:v>6.14127272727273</c:v>
                </c:pt>
                <c:pt idx="6">
                  <c:v>6.14127272727273</c:v>
                </c:pt>
                <c:pt idx="7">
                  <c:v>6.14127272727273</c:v>
                </c:pt>
                <c:pt idx="8">
                  <c:v>6.14127272727273</c:v>
                </c:pt>
                <c:pt idx="9">
                  <c:v>6.14127272727273</c:v>
                </c:pt>
                <c:pt idx="10">
                  <c:v>6.14127272727273</c:v>
                </c:pt>
                <c:pt idx="11">
                  <c:v>6.14127272727273</c:v>
                </c:pt>
              </c:numCache>
            </c:numRef>
          </c:val>
          <c:smooth val="0"/>
        </c:ser>
        <c:hiLowLines>
          <c:spPr>
            <a:ln w="0">
              <a:noFill/>
            </a:ln>
          </c:spPr>
        </c:hiLowLines>
        <c:marker val="1"/>
        <c:axId val="59611226"/>
        <c:axId val="600053"/>
      </c:lineChart>
      <c:catAx>
        <c:axId val="59611226"/>
        <c:scaling>
          <c:orientation val="minMax"/>
        </c:scaling>
        <c:delete val="0"/>
        <c:axPos val="b"/>
        <c:numFmt formatCode="mmm\ yy"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600053"/>
        <c:crosses val="autoZero"/>
        <c:auto val="1"/>
        <c:lblAlgn val="ctr"/>
        <c:lblOffset val="100"/>
        <c:noMultiLvlLbl val="0"/>
      </c:catAx>
      <c:valAx>
        <c:axId val="600053"/>
        <c:scaling>
          <c:orientation val="minMax"/>
        </c:scaling>
        <c:delete val="0"/>
        <c:axPos val="l"/>
        <c:numFmt formatCode="0.0" sourceLinked="1"/>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59611226"/>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_rels/drawing2.xml.rels><?xml version="1.0" encoding="UTF-8"?>
<Relationships xmlns="http://schemas.openxmlformats.org/package/2006/relationships"><Relationship Id="rId1" Type="http://schemas.openxmlformats.org/officeDocument/2006/relationships/chart" Target="../charts/chart2.xml"/>
</Relationships>
</file>

<file path=xl/drawings/_rels/drawing3.xml.rels><?xml version="1.0" encoding="UTF-8"?>
<Relationships xmlns="http://schemas.openxmlformats.org/package/2006/relationships"><Relationship Id="rId1" Type="http://schemas.openxmlformats.org/officeDocument/2006/relationships/chart" Target="../charts/chart3.xml"/>
</Relationships>
</file>

<file path=xl/drawings/_rels/drawing4.xml.rels><?xml version="1.0" encoding="UTF-8"?>
<Relationships xmlns="http://schemas.openxmlformats.org/package/2006/relationships"><Relationship Id="rId1" Type="http://schemas.openxmlformats.org/officeDocument/2006/relationships/chart" Target="../charts/chart4.xml"/>
</Relationships>
</file>

<file path=xl/drawings/_rels/drawing5.xml.rels><?xml version="1.0" encoding="UTF-8"?>
<Relationships xmlns="http://schemas.openxmlformats.org/package/2006/relationships"><Relationship Id="rId1" Type="http://schemas.openxmlformats.org/officeDocument/2006/relationships/chart" Target="../charts/chart5.xml"/>
</Relationships>
</file>

<file path=xl/drawings/_rels/drawing6.xml.rels><?xml version="1.0" encoding="UTF-8"?>
<Relationships xmlns="http://schemas.openxmlformats.org/package/2006/relationships"><Relationship Id="rId1" Type="http://schemas.openxmlformats.org/officeDocument/2006/relationships/chart" Target="../charts/chart6.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23</xdr:row>
      <xdr:rowOff>0</xdr:rowOff>
    </xdr:from>
    <xdr:to>
      <xdr:col>8</xdr:col>
      <xdr:colOff>463320</xdr:colOff>
      <xdr:row>40</xdr:row>
      <xdr:rowOff>181080</xdr:rowOff>
    </xdr:to>
    <xdr:graphicFrame>
      <xdr:nvGraphicFramePr>
        <xdr:cNvPr id="0" name="Chart 1"/>
        <xdr:cNvGraphicFramePr/>
      </xdr:nvGraphicFramePr>
      <xdr:xfrm>
        <a:off x="0" y="5781600"/>
        <a:ext cx="863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3</xdr:row>
      <xdr:rowOff>0</xdr:rowOff>
    </xdr:from>
    <xdr:to>
      <xdr:col>19</xdr:col>
      <xdr:colOff>364680</xdr:colOff>
      <xdr:row>14</xdr:row>
      <xdr:rowOff>209520</xdr:rowOff>
    </xdr:to>
    <xdr:graphicFrame>
      <xdr:nvGraphicFramePr>
        <xdr:cNvPr id="1" name="Chart 1"/>
        <xdr:cNvGraphicFramePr/>
      </xdr:nvGraphicFramePr>
      <xdr:xfrm>
        <a:off x="8294400" y="790560"/>
        <a:ext cx="647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3</xdr:row>
      <xdr:rowOff>0</xdr:rowOff>
    </xdr:from>
    <xdr:to>
      <xdr:col>12</xdr:col>
      <xdr:colOff>26640</xdr:colOff>
      <xdr:row>11</xdr:row>
      <xdr:rowOff>61200</xdr:rowOff>
    </xdr:to>
    <xdr:graphicFrame>
      <xdr:nvGraphicFramePr>
        <xdr:cNvPr id="2" name="Chart 1"/>
        <xdr:cNvGraphicFramePr/>
      </xdr:nvGraphicFramePr>
      <xdr:xfrm>
        <a:off x="6555240" y="790560"/>
        <a:ext cx="6299640" cy="237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oneCell">
    <xdr:from>
      <xdr:col>0</xdr:col>
      <xdr:colOff>0</xdr:colOff>
      <xdr:row>23</xdr:row>
      <xdr:rowOff>0</xdr:rowOff>
    </xdr:from>
    <xdr:to>
      <xdr:col>8</xdr:col>
      <xdr:colOff>463320</xdr:colOff>
      <xdr:row>40</xdr:row>
      <xdr:rowOff>181080</xdr:rowOff>
    </xdr:to>
    <xdr:graphicFrame>
      <xdr:nvGraphicFramePr>
        <xdr:cNvPr id="3" name="Chart 1"/>
        <xdr:cNvGraphicFramePr/>
      </xdr:nvGraphicFramePr>
      <xdr:xfrm>
        <a:off x="0" y="5781600"/>
        <a:ext cx="863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oneCell">
    <xdr:from>
      <xdr:col>9</xdr:col>
      <xdr:colOff>0</xdr:colOff>
      <xdr:row>3</xdr:row>
      <xdr:rowOff>0</xdr:rowOff>
    </xdr:from>
    <xdr:to>
      <xdr:col>19</xdr:col>
      <xdr:colOff>364680</xdr:colOff>
      <xdr:row>14</xdr:row>
      <xdr:rowOff>209520</xdr:rowOff>
    </xdr:to>
    <xdr:graphicFrame>
      <xdr:nvGraphicFramePr>
        <xdr:cNvPr id="4" name="Chart 1"/>
        <xdr:cNvGraphicFramePr/>
      </xdr:nvGraphicFramePr>
      <xdr:xfrm>
        <a:off x="8294400" y="790560"/>
        <a:ext cx="6479640" cy="341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oneCell">
    <xdr:from>
      <xdr:col>8</xdr:col>
      <xdr:colOff>0</xdr:colOff>
      <xdr:row>3</xdr:row>
      <xdr:rowOff>0</xdr:rowOff>
    </xdr:from>
    <xdr:to>
      <xdr:col>12</xdr:col>
      <xdr:colOff>26640</xdr:colOff>
      <xdr:row>11</xdr:row>
      <xdr:rowOff>61200</xdr:rowOff>
    </xdr:to>
    <xdr:graphicFrame>
      <xdr:nvGraphicFramePr>
        <xdr:cNvPr id="5" name="Chart 1"/>
        <xdr:cNvGraphicFramePr/>
      </xdr:nvGraphicFramePr>
      <xdr:xfrm>
        <a:off x="6555240" y="790560"/>
        <a:ext cx="6299640" cy="2375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_rels/sheet7.xml.rels><?xml version="1.0" encoding="UTF-8"?>
<Relationships xmlns="http://schemas.openxmlformats.org/package/2006/relationships"><Relationship Id="rId1" Type="http://schemas.openxmlformats.org/officeDocument/2006/relationships/drawing" Target="../drawings/drawing5.xml"/>
</Relationships>
</file>

<file path=xl/worksheets/_rels/sheet8.xml.rels><?xml version="1.0" encoding="UTF-8"?>
<Relationships xmlns="http://schemas.openxmlformats.org/package/2006/relationships"><Relationship Id="rId1" Type="http://schemas.openxmlformats.org/officeDocument/2006/relationships/drawing" Target="../drawings/drawing6.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A1816"/>
    <pageSetUpPr fitToPage="true"/>
  </sheetPr>
  <dimension ref="A1: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12"/>
  </cols>
  <sheetData>
    <row r="1" customFormat="false" ht="21.75" hidden="false" customHeight="true" outlineLevel="0" collapsed="false">
      <c r="A1" s="1" t="s">
        <v>0</v>
      </c>
      <c r="B1" s="2"/>
    </row>
    <row r="3" customFormat="false" ht="25.5" hidden="false" customHeight="true" outlineLevel="0" collapsed="false">
      <c r="A3" s="3" t="s">
        <v>1</v>
      </c>
    </row>
    <row r="5" customFormat="false" ht="43.5" hidden="false" customHeight="true" outlineLevel="0" collapsed="false">
      <c r="B5" s="4" t="s">
        <v>2</v>
      </c>
    </row>
    <row r="7" customFormat="false" ht="19.5" hidden="false" customHeight="true" outlineLevel="0" collapsed="false">
      <c r="B7" s="5" t="s">
        <v>3</v>
      </c>
    </row>
    <row r="8" customFormat="false" ht="30" hidden="false" customHeight="true" outlineLevel="0" collapsed="false">
      <c r="B8" s="4" t="s">
        <v>4</v>
      </c>
    </row>
    <row r="9" customFormat="false" ht="30" hidden="false" customHeight="true" outlineLevel="0" collapsed="false">
      <c r="B9" s="4" t="s">
        <v>5</v>
      </c>
    </row>
    <row r="10" customFormat="false" ht="43.5" hidden="false" customHeight="true" outlineLevel="0" collapsed="false">
      <c r="B10" s="4" t="s">
        <v>6</v>
      </c>
    </row>
    <row r="11" customFormat="false" ht="30" hidden="false" customHeight="true" outlineLevel="0" collapsed="false">
      <c r="B11" s="4" t="s">
        <v>7</v>
      </c>
    </row>
    <row r="12" customFormat="false" ht="30" hidden="false" customHeight="true" outlineLevel="0" collapsed="false">
      <c r="B12" s="4" t="s">
        <v>8</v>
      </c>
    </row>
    <row r="14" customFormat="false" ht="19.5" hidden="false" customHeight="true" outlineLevel="0" collapsed="false">
      <c r="B14" s="5" t="s">
        <v>9</v>
      </c>
    </row>
    <row r="15" customFormat="false" ht="43.5" hidden="false" customHeight="true" outlineLevel="0" collapsed="false">
      <c r="B15" s="4" t="s">
        <v>10</v>
      </c>
    </row>
    <row r="17" customFormat="false" ht="19.5" hidden="false" customHeight="true" outlineLevel="0" collapsed="false">
      <c r="B17" s="5" t="s">
        <v>11</v>
      </c>
    </row>
    <row r="18" customFormat="false" ht="43.5" hidden="false" customHeight="true" outlineLevel="0" collapsed="false">
      <c r="B18" s="4" t="s">
        <v>12</v>
      </c>
    </row>
    <row r="20" customFormat="false" ht="19.5" hidden="false" customHeight="true" outlineLevel="0" collapsed="false">
      <c r="B20" s="5" t="s">
        <v>13</v>
      </c>
    </row>
    <row r="21" customFormat="false" ht="18" hidden="false" customHeight="true" outlineLevel="0" collapsed="false">
      <c r="B21" s="6" t="s">
        <v>14</v>
      </c>
    </row>
    <row r="22" customFormat="false" ht="18" hidden="false" customHeight="true" outlineLevel="0" collapsed="false">
      <c r="B22" s="7" t="s">
        <v>15</v>
      </c>
    </row>
    <row r="23" customFormat="false" ht="18" hidden="false" customHeight="true" outlineLevel="0" collapsed="false">
      <c r="B23" s="8" t="s">
        <v>16</v>
      </c>
    </row>
    <row r="25" customFormat="false" ht="19.5" hidden="false" customHeight="true" outlineLevel="0" collapsed="false">
      <c r="B25" s="5" t="s">
        <v>17</v>
      </c>
    </row>
    <row r="26" customFormat="false" ht="16.5" hidden="false" customHeight="true" outlineLevel="0" collapsed="false">
      <c r="B26" s="4" t="s">
        <v>18</v>
      </c>
    </row>
    <row r="27" customFormat="false" ht="16.5" hidden="false" customHeight="true" outlineLevel="0" collapsed="false">
      <c r="B27" s="4" t="s">
        <v>19</v>
      </c>
    </row>
    <row r="28" customFormat="false" ht="16.5" hidden="false" customHeight="true" outlineLevel="0" collapsed="false">
      <c r="B28" s="4" t="s">
        <v>20</v>
      </c>
    </row>
    <row r="29" customFormat="false" ht="16.5" hidden="false" customHeight="true" outlineLevel="0" collapsed="false">
      <c r="B29" s="4" t="s">
        <v>21</v>
      </c>
    </row>
    <row r="30" customFormat="false" ht="30" hidden="false" customHeight="true" outlineLevel="0" collapsed="false">
      <c r="B30" s="4" t="s">
        <v>22</v>
      </c>
    </row>
    <row r="31" customFormat="false" ht="16.5" hidden="false" customHeight="true" outlineLevel="0" collapsed="false">
      <c r="B31" s="4" t="s">
        <v>23</v>
      </c>
    </row>
    <row r="33" customFormat="false" ht="19.5" hidden="false" customHeight="true" outlineLevel="0" collapsed="false">
      <c r="B33" s="5" t="s">
        <v>24</v>
      </c>
    </row>
    <row r="34" customFormat="false" ht="16.5" hidden="false" customHeight="true" outlineLevel="0" collapsed="false">
      <c r="B34" s="4" t="s">
        <v>25</v>
      </c>
    </row>
    <row r="36" customFormat="false" ht="30" hidden="false" customHeight="true" outlineLevel="0" collapsed="false">
      <c r="B36" s="9" t="s">
        <v>26</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portrait"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12"/>
    <col collapsed="false" customWidth="true" hidden="false" outlineLevel="0" max="4" min="4" style="0" width="8"/>
    <col collapsed="false" customWidth="true" hidden="false" outlineLevel="0" max="5" min="5" style="0" width="3"/>
    <col collapsed="false" customWidth="true" hidden="false" outlineLevel="0" max="6" min="6" style="0" width="7"/>
    <col collapsed="false" customWidth="true" hidden="false" outlineLevel="0" max="7" min="7" style="0" width="34"/>
    <col collapsed="false" customWidth="true" hidden="false" outlineLevel="0" max="8" min="8" style="0" width="12"/>
    <col collapsed="false" customWidth="true" hidden="false" outlineLevel="0" max="10" min="9" style="0" width="11"/>
  </cols>
  <sheetData>
    <row r="1" customFormat="false" ht="21.75" hidden="false" customHeight="true" outlineLevel="0" collapsed="false">
      <c r="A1" s="1" t="s">
        <v>0</v>
      </c>
      <c r="B1" s="2"/>
      <c r="C1" s="2"/>
      <c r="D1" s="2"/>
      <c r="E1" s="2"/>
      <c r="F1" s="2"/>
      <c r="G1" s="2"/>
      <c r="H1" s="2"/>
      <c r="I1" s="2"/>
      <c r="J1" s="2"/>
    </row>
    <row r="2" customFormat="false" ht="25.5" hidden="false" customHeight="true" outlineLevel="0" collapsed="false">
      <c r="A2" s="3" t="s">
        <v>27</v>
      </c>
    </row>
    <row r="3" customFormat="false" ht="15" hidden="false" customHeight="false" outlineLevel="0" collapsed="false">
      <c r="A3" s="10" t="s">
        <v>28</v>
      </c>
    </row>
    <row r="4" customFormat="false" ht="21.75" hidden="false" customHeight="true" outlineLevel="0" collapsed="false">
      <c r="A4" s="11" t="s">
        <v>29</v>
      </c>
      <c r="B4" s="11"/>
      <c r="C4" s="12"/>
      <c r="D4" s="12"/>
      <c r="E4" s="12"/>
      <c r="F4" s="12"/>
      <c r="G4" s="12"/>
      <c r="H4" s="12"/>
      <c r="I4" s="12"/>
      <c r="J4" s="12"/>
    </row>
    <row r="5" customFormat="false" ht="18" hidden="false" customHeight="true" outlineLevel="0" collapsed="false">
      <c r="B5" s="11" t="s">
        <v>30</v>
      </c>
      <c r="C5" s="13" t="n">
        <f aca="false">SUM(C12:C21)</f>
        <v>0</v>
      </c>
    </row>
    <row r="6" customFormat="false" ht="18" hidden="false" customHeight="true" outlineLevel="0" collapsed="false">
      <c r="B6" s="11" t="s">
        <v>31</v>
      </c>
      <c r="C6" s="14" t="n">
        <f aca="false">COUNT(C12:C21)</f>
        <v>0</v>
      </c>
    </row>
    <row r="7" customFormat="false" ht="30" hidden="false" customHeight="true" outlineLevel="0" collapsed="false">
      <c r="B7" s="11" t="s">
        <v>32</v>
      </c>
      <c r="C7" s="14" t="str">
        <f aca="false">IF(C5=0,"",COUNTIF(J12:J21,"&lt;0.8")+1)</f>
        <v/>
      </c>
    </row>
    <row r="8" customFormat="false" ht="18" hidden="false" customHeight="true" outlineLevel="0" collapsed="false">
      <c r="B8" s="11" t="s">
        <v>33</v>
      </c>
      <c r="C8" s="15" t="str">
        <f aca="false">IF(C5=0,"",SUM(I12:I13))</f>
        <v/>
      </c>
    </row>
    <row r="10" customFormat="false" ht="19.5" hidden="false" customHeight="true" outlineLevel="0" collapsed="false">
      <c r="A10" s="16" t="s">
        <v>34</v>
      </c>
      <c r="B10" s="16"/>
      <c r="C10" s="16"/>
      <c r="D10" s="16"/>
      <c r="F10" s="17" t="s">
        <v>35</v>
      </c>
      <c r="G10" s="17"/>
      <c r="H10" s="17"/>
      <c r="I10" s="17"/>
      <c r="J10" s="17"/>
    </row>
    <row r="11" customFormat="false" ht="27.75" hidden="false" customHeight="true" outlineLevel="0" collapsed="false">
      <c r="A11" s="18" t="s">
        <v>36</v>
      </c>
      <c r="B11" s="18" t="s">
        <v>37</v>
      </c>
      <c r="C11" s="18" t="s">
        <v>38</v>
      </c>
      <c r="D11" s="18" t="s">
        <v>39</v>
      </c>
      <c r="F11" s="18" t="s">
        <v>39</v>
      </c>
      <c r="G11" s="18" t="s">
        <v>37</v>
      </c>
      <c r="H11" s="18" t="s">
        <v>38</v>
      </c>
      <c r="I11" s="18" t="s">
        <v>40</v>
      </c>
      <c r="J11" s="18" t="s">
        <v>41</v>
      </c>
    </row>
    <row r="12" customFormat="false" ht="19.5" hidden="false" customHeight="true" outlineLevel="0" collapsed="false">
      <c r="A12" s="19" t="n">
        <v>1</v>
      </c>
      <c r="B12" s="12"/>
      <c r="C12" s="20"/>
      <c r="D12" s="21" t="str">
        <f aca="false">IF(OR(B12="",C12=""),"",COUNTIF($C$12:$C$21,"&gt;"&amp;C12)+COUNTIF($C$12:C12,C12))</f>
        <v/>
      </c>
      <c r="F12" s="19" t="n">
        <v>1</v>
      </c>
      <c r="G12" s="22" t="str">
        <f aca="false">IFERROR(INDEX($B$12:$B$21,MATCH(F12,$D$12:$D$21,0)),"")</f>
        <v/>
      </c>
      <c r="H12" s="23" t="str">
        <f aca="false">IFERROR(INDEX($C$12:$C$21,MATCH(F12,$D$12:$D$21,0)),"")</f>
        <v/>
      </c>
      <c r="I12" s="24" t="str">
        <f aca="false">IF(OR(H12="",$C$5=0),"",H12/$C$5)</f>
        <v/>
      </c>
      <c r="J12" s="24" t="str">
        <f aca="false">IF(I12="","",SUM(I$12:I12))</f>
        <v/>
      </c>
    </row>
    <row r="13" customFormat="false" ht="19.5" hidden="false" customHeight="true" outlineLevel="0" collapsed="false">
      <c r="A13" s="19" t="n">
        <v>2</v>
      </c>
      <c r="B13" s="12"/>
      <c r="C13" s="20"/>
      <c r="D13" s="21" t="str">
        <f aca="false">IF(OR(B13="",C13=""),"",COUNTIF($C$12:$C$21,"&gt;"&amp;C13)+COUNTIF($C$12:C13,C13))</f>
        <v/>
      </c>
      <c r="F13" s="19" t="n">
        <v>2</v>
      </c>
      <c r="G13" s="22" t="str">
        <f aca="false">IFERROR(INDEX($B$12:$B$21,MATCH(F13,$D$12:$D$21,0)),"")</f>
        <v/>
      </c>
      <c r="H13" s="23" t="str">
        <f aca="false">IFERROR(INDEX($C$12:$C$21,MATCH(F13,$D$12:$D$21,0)),"")</f>
        <v/>
      </c>
      <c r="I13" s="24" t="str">
        <f aca="false">IF(OR(H13="",$C$5=0),"",H13/$C$5)</f>
        <v/>
      </c>
      <c r="J13" s="24" t="str">
        <f aca="false">IF(I13="","",SUM(I$12:I13))</f>
        <v/>
      </c>
    </row>
    <row r="14" customFormat="false" ht="19.5" hidden="false" customHeight="true" outlineLevel="0" collapsed="false">
      <c r="A14" s="19" t="n">
        <v>3</v>
      </c>
      <c r="B14" s="12"/>
      <c r="C14" s="20"/>
      <c r="D14" s="21" t="str">
        <f aca="false">IF(OR(B14="",C14=""),"",COUNTIF($C$12:$C$21,"&gt;"&amp;C14)+COUNTIF($C$12:C14,C14))</f>
        <v/>
      </c>
      <c r="F14" s="19" t="n">
        <v>3</v>
      </c>
      <c r="G14" s="22" t="str">
        <f aca="false">IFERROR(INDEX($B$12:$B$21,MATCH(F14,$D$12:$D$21,0)),"")</f>
        <v/>
      </c>
      <c r="H14" s="23" t="str">
        <f aca="false">IFERROR(INDEX($C$12:$C$21,MATCH(F14,$D$12:$D$21,0)),"")</f>
        <v/>
      </c>
      <c r="I14" s="24" t="str">
        <f aca="false">IF(OR(H14="",$C$5=0),"",H14/$C$5)</f>
        <v/>
      </c>
      <c r="J14" s="24" t="str">
        <f aca="false">IF(I14="","",SUM(I$12:I14))</f>
        <v/>
      </c>
    </row>
    <row r="15" customFormat="false" ht="19.5" hidden="false" customHeight="true" outlineLevel="0" collapsed="false">
      <c r="A15" s="19" t="n">
        <v>4</v>
      </c>
      <c r="B15" s="12"/>
      <c r="C15" s="20"/>
      <c r="D15" s="21" t="str">
        <f aca="false">IF(OR(B15="",C15=""),"",COUNTIF($C$12:$C$21,"&gt;"&amp;C15)+COUNTIF($C$12:C15,C15))</f>
        <v/>
      </c>
      <c r="F15" s="19" t="n">
        <v>4</v>
      </c>
      <c r="G15" s="22" t="str">
        <f aca="false">IFERROR(INDEX($B$12:$B$21,MATCH(F15,$D$12:$D$21,0)),"")</f>
        <v/>
      </c>
      <c r="H15" s="23" t="str">
        <f aca="false">IFERROR(INDEX($C$12:$C$21,MATCH(F15,$D$12:$D$21,0)),"")</f>
        <v/>
      </c>
      <c r="I15" s="24" t="str">
        <f aca="false">IF(OR(H15="",$C$5=0),"",H15/$C$5)</f>
        <v/>
      </c>
      <c r="J15" s="24" t="str">
        <f aca="false">IF(I15="","",SUM(I$12:I15))</f>
        <v/>
      </c>
    </row>
    <row r="16" customFormat="false" ht="19.5" hidden="false" customHeight="true" outlineLevel="0" collapsed="false">
      <c r="A16" s="19" t="n">
        <v>5</v>
      </c>
      <c r="B16" s="12"/>
      <c r="C16" s="20"/>
      <c r="D16" s="21" t="str">
        <f aca="false">IF(OR(B16="",C16=""),"",COUNTIF($C$12:$C$21,"&gt;"&amp;C16)+COUNTIF($C$12:C16,C16))</f>
        <v/>
      </c>
      <c r="F16" s="19" t="n">
        <v>5</v>
      </c>
      <c r="G16" s="22" t="str">
        <f aca="false">IFERROR(INDEX($B$12:$B$21,MATCH(F16,$D$12:$D$21,0)),"")</f>
        <v/>
      </c>
      <c r="H16" s="23" t="str">
        <f aca="false">IFERROR(INDEX($C$12:$C$21,MATCH(F16,$D$12:$D$21,0)),"")</f>
        <v/>
      </c>
      <c r="I16" s="24" t="str">
        <f aca="false">IF(OR(H16="",$C$5=0),"",H16/$C$5)</f>
        <v/>
      </c>
      <c r="J16" s="24" t="str">
        <f aca="false">IF(I16="","",SUM(I$12:I16))</f>
        <v/>
      </c>
    </row>
    <row r="17" customFormat="false" ht="19.5" hidden="false" customHeight="true" outlineLevel="0" collapsed="false">
      <c r="A17" s="19" t="n">
        <v>6</v>
      </c>
      <c r="B17" s="12"/>
      <c r="C17" s="20"/>
      <c r="D17" s="21" t="str">
        <f aca="false">IF(OR(B17="",C17=""),"",COUNTIF($C$12:$C$21,"&gt;"&amp;C17)+COUNTIF($C$12:C17,C17))</f>
        <v/>
      </c>
      <c r="F17" s="19" t="n">
        <v>6</v>
      </c>
      <c r="G17" s="22" t="str">
        <f aca="false">IFERROR(INDEX($B$12:$B$21,MATCH(F17,$D$12:$D$21,0)),"")</f>
        <v/>
      </c>
      <c r="H17" s="23" t="str">
        <f aca="false">IFERROR(INDEX($C$12:$C$21,MATCH(F17,$D$12:$D$21,0)),"")</f>
        <v/>
      </c>
      <c r="I17" s="24" t="str">
        <f aca="false">IF(OR(H17="",$C$5=0),"",H17/$C$5)</f>
        <v/>
      </c>
      <c r="J17" s="24" t="str">
        <f aca="false">IF(I17="","",SUM(I$12:I17))</f>
        <v/>
      </c>
    </row>
    <row r="18" customFormat="false" ht="19.5" hidden="false" customHeight="true" outlineLevel="0" collapsed="false">
      <c r="A18" s="19" t="n">
        <v>7</v>
      </c>
      <c r="B18" s="12"/>
      <c r="C18" s="20"/>
      <c r="D18" s="21" t="str">
        <f aca="false">IF(OR(B18="",C18=""),"",COUNTIF($C$12:$C$21,"&gt;"&amp;C18)+COUNTIF($C$12:C18,C18))</f>
        <v/>
      </c>
      <c r="F18" s="19" t="n">
        <v>7</v>
      </c>
      <c r="G18" s="22" t="str">
        <f aca="false">IFERROR(INDEX($B$12:$B$21,MATCH(F18,$D$12:$D$21,0)),"")</f>
        <v/>
      </c>
      <c r="H18" s="23" t="str">
        <f aca="false">IFERROR(INDEX($C$12:$C$21,MATCH(F18,$D$12:$D$21,0)),"")</f>
        <v/>
      </c>
      <c r="I18" s="24" t="str">
        <f aca="false">IF(OR(H18="",$C$5=0),"",H18/$C$5)</f>
        <v/>
      </c>
      <c r="J18" s="24" t="str">
        <f aca="false">IF(I18="","",SUM(I$12:I18))</f>
        <v/>
      </c>
    </row>
    <row r="19" customFormat="false" ht="19.5" hidden="false" customHeight="true" outlineLevel="0" collapsed="false">
      <c r="A19" s="19" t="n">
        <v>8</v>
      </c>
      <c r="B19" s="12"/>
      <c r="C19" s="20"/>
      <c r="D19" s="21" t="str">
        <f aca="false">IF(OR(B19="",C19=""),"",COUNTIF($C$12:$C$21,"&gt;"&amp;C19)+COUNTIF($C$12:C19,C19))</f>
        <v/>
      </c>
      <c r="F19" s="19" t="n">
        <v>8</v>
      </c>
      <c r="G19" s="22" t="str">
        <f aca="false">IFERROR(INDEX($B$12:$B$21,MATCH(F19,$D$12:$D$21,0)),"")</f>
        <v/>
      </c>
      <c r="H19" s="23" t="str">
        <f aca="false">IFERROR(INDEX($C$12:$C$21,MATCH(F19,$D$12:$D$21,0)),"")</f>
        <v/>
      </c>
      <c r="I19" s="24" t="str">
        <f aca="false">IF(OR(H19="",$C$5=0),"",H19/$C$5)</f>
        <v/>
      </c>
      <c r="J19" s="24" t="str">
        <f aca="false">IF(I19="","",SUM(I$12:I19))</f>
        <v/>
      </c>
    </row>
    <row r="20" customFormat="false" ht="19.5" hidden="false" customHeight="true" outlineLevel="0" collapsed="false">
      <c r="A20" s="19" t="n">
        <v>9</v>
      </c>
      <c r="B20" s="12"/>
      <c r="C20" s="20"/>
      <c r="D20" s="21" t="str">
        <f aca="false">IF(OR(B20="",C20=""),"",COUNTIF($C$12:$C$21,"&gt;"&amp;C20)+COUNTIF($C$12:C20,C20))</f>
        <v/>
      </c>
      <c r="F20" s="19" t="n">
        <v>9</v>
      </c>
      <c r="G20" s="22" t="str">
        <f aca="false">IFERROR(INDEX($B$12:$B$21,MATCH(F20,$D$12:$D$21,0)),"")</f>
        <v/>
      </c>
      <c r="H20" s="23" t="str">
        <f aca="false">IFERROR(INDEX($C$12:$C$21,MATCH(F20,$D$12:$D$21,0)),"")</f>
        <v/>
      </c>
      <c r="I20" s="24" t="str">
        <f aca="false">IF(OR(H20="",$C$5=0),"",H20/$C$5)</f>
        <v/>
      </c>
      <c r="J20" s="24" t="str">
        <f aca="false">IF(I20="","",SUM(I$12:I20))</f>
        <v/>
      </c>
    </row>
    <row r="21" customFormat="false" ht="19.5" hidden="false" customHeight="true" outlineLevel="0" collapsed="false">
      <c r="A21" s="19" t="n">
        <v>10</v>
      </c>
      <c r="B21" s="12"/>
      <c r="C21" s="20"/>
      <c r="D21" s="21" t="str">
        <f aca="false">IF(OR(B21="",C21=""),"",COUNTIF($C$12:$C$21,"&gt;"&amp;C21)+COUNTIF($C$12:C21,C21))</f>
        <v/>
      </c>
      <c r="F21" s="19" t="n">
        <v>10</v>
      </c>
      <c r="G21" s="22" t="str">
        <f aca="false">IFERROR(INDEX($B$12:$B$21,MATCH(F21,$D$12:$D$21,0)),"")</f>
        <v/>
      </c>
      <c r="H21" s="23" t="str">
        <f aca="false">IFERROR(INDEX($C$12:$C$21,MATCH(F21,$D$12:$D$21,0)),"")</f>
        <v/>
      </c>
      <c r="I21" s="24" t="str">
        <f aca="false">IF(OR(H21="",$C$5=0),"",H21/$C$5)</f>
        <v/>
      </c>
      <c r="J21" s="24" t="str">
        <f aca="false">IF(I21="","",SUM(I$12:I21))</f>
        <v/>
      </c>
    </row>
  </sheetData>
  <mergeCells count="4">
    <mergeCell ref="A4:B4"/>
    <mergeCell ref="C4:J4"/>
    <mergeCell ref="A10:D10"/>
    <mergeCell ref="F10:J10"/>
  </mergeCell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4"/>
    <col collapsed="false" customWidth="true" hidden="false" outlineLevel="0" max="5" min="3" style="0" width="12"/>
    <col collapsed="false" customWidth="true" hidden="false" outlineLevel="0" max="6" min="6" style="0" width="14"/>
    <col collapsed="false" customWidth="true" hidden="false" outlineLevel="0" max="7" min="7" style="0" width="13"/>
    <col collapsed="false" customWidth="true" hidden="false" outlineLevel="0" max="8" min="8" style="0" width="26"/>
  </cols>
  <sheetData>
    <row r="1" customFormat="false" ht="21.75" hidden="false" customHeight="true" outlineLevel="0" collapsed="false">
      <c r="A1" s="1" t="s">
        <v>0</v>
      </c>
      <c r="B1" s="2"/>
      <c r="C1" s="2"/>
      <c r="D1" s="2"/>
      <c r="E1" s="2"/>
      <c r="F1" s="2"/>
      <c r="G1" s="2"/>
      <c r="H1" s="2"/>
    </row>
    <row r="2" customFormat="false" ht="25.5" hidden="false" customHeight="true" outlineLevel="0" collapsed="false">
      <c r="A2" s="3" t="s">
        <v>42</v>
      </c>
    </row>
    <row r="3" customFormat="false" ht="15" hidden="false" customHeight="false" outlineLevel="0" collapsed="false">
      <c r="A3" s="10" t="s">
        <v>43</v>
      </c>
    </row>
    <row r="4" customFormat="false" ht="21.75" hidden="false" customHeight="true" outlineLevel="0" collapsed="false">
      <c r="A4" s="11" t="s">
        <v>44</v>
      </c>
      <c r="B4" s="11"/>
      <c r="C4" s="11"/>
      <c r="D4" s="12"/>
      <c r="E4" s="12"/>
      <c r="F4" s="12"/>
    </row>
    <row r="5" customFormat="false" ht="19.5" hidden="false" customHeight="true" outlineLevel="0" collapsed="false">
      <c r="A5" s="11" t="s">
        <v>45</v>
      </c>
      <c r="B5" s="11"/>
      <c r="C5" s="11"/>
      <c r="D5" s="25"/>
      <c r="E5" s="25"/>
      <c r="F5" s="25"/>
    </row>
    <row r="6" customFormat="false" ht="19.5" hidden="false" customHeight="true" outlineLevel="0" collapsed="false">
      <c r="A6" s="11" t="s">
        <v>46</v>
      </c>
      <c r="B6" s="11"/>
      <c r="C6" s="11"/>
      <c r="D6" s="25"/>
      <c r="E6" s="25"/>
      <c r="F6" s="25"/>
    </row>
    <row r="7" customFormat="false" ht="19.5" hidden="false" customHeight="true" outlineLevel="0" collapsed="false">
      <c r="A7" s="11" t="s">
        <v>47</v>
      </c>
      <c r="B7" s="11"/>
      <c r="C7" s="11"/>
      <c r="D7" s="12"/>
      <c r="E7" s="12"/>
      <c r="F7" s="12"/>
    </row>
    <row r="8" customFormat="false" ht="31.5" hidden="false" customHeight="true" outlineLevel="0" collapsed="false">
      <c r="A8" s="11" t="s">
        <v>48</v>
      </c>
      <c r="B8" s="11"/>
      <c r="C8" s="11"/>
      <c r="D8" s="26" t="n">
        <v>6</v>
      </c>
      <c r="E8" s="26"/>
      <c r="F8" s="26"/>
    </row>
    <row r="9" customFormat="false" ht="19.5" hidden="false" customHeight="true" outlineLevel="0" collapsed="false">
      <c r="A9" s="11" t="s">
        <v>49</v>
      </c>
      <c r="B9" s="11"/>
      <c r="C9" s="11"/>
      <c r="D9" s="25"/>
      <c r="E9" s="25"/>
      <c r="F9" s="25"/>
    </row>
    <row r="10" customFormat="false" ht="19.5" hidden="false" customHeight="true" outlineLevel="0" collapsed="false">
      <c r="A10" s="11" t="s">
        <v>50</v>
      </c>
      <c r="B10" s="11"/>
      <c r="C10" s="11"/>
      <c r="D10" s="27" t="str">
        <f aca="false">IF(COUNT($C$19:$C$42)&lt;3,"",SLOPE($C$19:$C$42,$A$19:$A$42))</f>
        <v/>
      </c>
      <c r="E10" s="27"/>
      <c r="F10" s="27"/>
    </row>
    <row r="11" customFormat="false" ht="31.5" hidden="false" customHeight="true" outlineLevel="0" collapsed="false">
      <c r="A11" s="11" t="s">
        <v>51</v>
      </c>
      <c r="B11" s="11"/>
      <c r="C11" s="11"/>
      <c r="D11" s="28" t="str">
        <f aca="false">IF(D10="","",INTERCEPT($C$19:$C$42,$A$19:$A$42))</f>
        <v/>
      </c>
      <c r="E11" s="28"/>
      <c r="F11" s="28"/>
    </row>
    <row r="12" customFormat="false" ht="31.5" hidden="false" customHeight="true" outlineLevel="0" collapsed="false">
      <c r="A12" s="11" t="s">
        <v>52</v>
      </c>
      <c r="B12" s="11"/>
      <c r="C12" s="11"/>
      <c r="D12" s="28" t="str">
        <f aca="false">IF(D10="","",D11+D10*COUNT($C$19:$C$42))</f>
        <v/>
      </c>
      <c r="E12" s="28"/>
      <c r="F12" s="28"/>
    </row>
    <row r="13" customFormat="false" ht="19.5" hidden="false" customHeight="true" outlineLevel="0" collapsed="false">
      <c r="A13" s="11" t="s">
        <v>53</v>
      </c>
      <c r="B13" s="11"/>
      <c r="C13" s="11"/>
      <c r="D13" s="29" t="str">
        <f aca="false">IF(OR(D10="",D8=""),"",D11+D10*(COUNT($C$19:$C$42)+D8))</f>
        <v/>
      </c>
      <c r="E13" s="29"/>
      <c r="F13" s="29"/>
    </row>
    <row r="14" customFormat="false" ht="19.5" hidden="false" customHeight="true" outlineLevel="0" collapsed="false">
      <c r="A14" s="11" t="s">
        <v>54</v>
      </c>
      <c r="B14" s="11"/>
      <c r="C14" s="11"/>
      <c r="D14" s="30" t="str">
        <f aca="false">IF(OR(D13="",D5="",D6="",D7=""),"",IF(D7="Plus haut est mieux",IF(D13&lt;D6,"Sous le seuil d’alerte",IF(D13&lt;D5,"Entre le seuil et la cible","Cible atteinte")),IF(D13&gt;D6,"Au-dessus du seuil d’alerte",IF(D13&gt;D5,"Entre le seuil et la cible","Cible atteinte"))))</f>
        <v/>
      </c>
      <c r="E14" s="30"/>
      <c r="F14" s="30"/>
    </row>
    <row r="15" customFormat="false" ht="31.5" hidden="false" customHeight="true" outlineLevel="0" collapsed="false">
      <c r="A15" s="11" t="s">
        <v>55</v>
      </c>
      <c r="B15" s="11"/>
      <c r="C15" s="11"/>
      <c r="D15" s="31" t="str">
        <f aca="false">IF(OR(D10="",D9=""),"",IF(ABS(D10)&lt;0.000001,"Pas de franchissement",IF((D9-D12)*D10&gt;0,EDATE($B$19,ROUNDUP((D9-D11)/D10,0)-1),"Non franchi à ce rythme")))</f>
        <v/>
      </c>
      <c r="E15" s="31"/>
      <c r="F15" s="31"/>
    </row>
    <row r="17" customFormat="false" ht="19.5" hidden="false" customHeight="true" outlineLevel="0" collapsed="false">
      <c r="A17" s="16" t="s">
        <v>56</v>
      </c>
      <c r="B17" s="16"/>
      <c r="C17" s="16"/>
      <c r="D17" s="16"/>
      <c r="E17" s="16"/>
      <c r="F17" s="16"/>
      <c r="G17" s="16"/>
      <c r="H17" s="16"/>
    </row>
    <row r="18" customFormat="false" ht="31.5" hidden="false" customHeight="true" outlineLevel="0" collapsed="false">
      <c r="A18" s="18" t="s">
        <v>36</v>
      </c>
      <c r="B18" s="18" t="s">
        <v>57</v>
      </c>
      <c r="C18" s="18" t="s">
        <v>58</v>
      </c>
      <c r="D18" s="18" t="s">
        <v>45</v>
      </c>
      <c r="E18" s="18" t="s">
        <v>46</v>
      </c>
      <c r="F18" s="18" t="s">
        <v>59</v>
      </c>
      <c r="G18" s="18" t="s">
        <v>60</v>
      </c>
      <c r="H18" s="18" t="s">
        <v>61</v>
      </c>
    </row>
    <row r="19" customFormat="false" ht="18" hidden="false" customHeight="true" outlineLevel="0" collapsed="false">
      <c r="A19" s="21" t="str">
        <f aca="false">IF(C19="","",ROW()-18)</f>
        <v/>
      </c>
      <c r="B19" s="32"/>
      <c r="C19" s="25"/>
      <c r="D19" s="28" t="str">
        <f aca="false">IF(C19="","",$D$5)</f>
        <v/>
      </c>
      <c r="E19" s="28" t="str">
        <f aca="false">IF(C19="","",$D$6)</f>
        <v/>
      </c>
      <c r="F19" s="28" t="str">
        <f aca="false">IF(OR(C19="",$D$10=""),"",$D$11+$D$10*A19)</f>
        <v/>
      </c>
      <c r="G19" s="33" t="str">
        <f aca="false">IF(OR(C19="",$D$5=""),"",C19-$D$5)</f>
        <v/>
      </c>
      <c r="H19" s="34" t="str">
        <f aca="false">IF(OR(C19="",$D$6="",$D$7=""),"",IF($D$7="Plus haut est mieux",IF(C19&lt;$D$6,"Sous le seuil d’alerte",IF(C19&lt;$D$5,"Entre le seuil et la cible","Cible atteinte")),IF(C19&gt;$D$6,"Au-dessus du seuil d’alerte",IF(C19&gt;$D$5,"Entre le seuil et la cible","Cible atteinte"))))</f>
        <v/>
      </c>
    </row>
    <row r="20" customFormat="false" ht="18" hidden="false" customHeight="true" outlineLevel="0" collapsed="false">
      <c r="A20" s="21" t="str">
        <f aca="false">IF(C20="","",ROW()-18)</f>
        <v/>
      </c>
      <c r="B20" s="32"/>
      <c r="C20" s="25"/>
      <c r="D20" s="28" t="str">
        <f aca="false">IF(C20="","",$D$5)</f>
        <v/>
      </c>
      <c r="E20" s="28" t="str">
        <f aca="false">IF(C20="","",$D$6)</f>
        <v/>
      </c>
      <c r="F20" s="28" t="str">
        <f aca="false">IF(OR(C20="",$D$10=""),"",$D$11+$D$10*A20)</f>
        <v/>
      </c>
      <c r="G20" s="33" t="str">
        <f aca="false">IF(OR(C20="",$D$5=""),"",C20-$D$5)</f>
        <v/>
      </c>
      <c r="H20" s="34" t="str">
        <f aca="false">IF(OR(C20="",$D$6="",$D$7=""),"",IF($D$7="Plus haut est mieux",IF(C20&lt;$D$6,"Sous le seuil d’alerte",IF(C20&lt;$D$5,"Entre le seuil et la cible","Cible atteinte")),IF(C20&gt;$D$6,"Au-dessus du seuil d’alerte",IF(C20&gt;$D$5,"Entre le seuil et la cible","Cible atteinte"))))</f>
        <v/>
      </c>
    </row>
    <row r="21" customFormat="false" ht="18" hidden="false" customHeight="true" outlineLevel="0" collapsed="false">
      <c r="A21" s="21" t="str">
        <f aca="false">IF(C21="","",ROW()-18)</f>
        <v/>
      </c>
      <c r="B21" s="32"/>
      <c r="C21" s="25"/>
      <c r="D21" s="28" t="str">
        <f aca="false">IF(C21="","",$D$5)</f>
        <v/>
      </c>
      <c r="E21" s="28" t="str">
        <f aca="false">IF(C21="","",$D$6)</f>
        <v/>
      </c>
      <c r="F21" s="28" t="str">
        <f aca="false">IF(OR(C21="",$D$10=""),"",$D$11+$D$10*A21)</f>
        <v/>
      </c>
      <c r="G21" s="33" t="str">
        <f aca="false">IF(OR(C21="",$D$5=""),"",C21-$D$5)</f>
        <v/>
      </c>
      <c r="H21" s="34" t="str">
        <f aca="false">IF(OR(C21="",$D$6="",$D$7=""),"",IF($D$7="Plus haut est mieux",IF(C21&lt;$D$6,"Sous le seuil d’alerte",IF(C21&lt;$D$5,"Entre le seuil et la cible","Cible atteinte")),IF(C21&gt;$D$6,"Au-dessus du seuil d’alerte",IF(C21&gt;$D$5,"Entre le seuil et la cible","Cible atteinte"))))</f>
        <v/>
      </c>
    </row>
    <row r="22" customFormat="false" ht="18" hidden="false" customHeight="true" outlineLevel="0" collapsed="false">
      <c r="A22" s="21" t="str">
        <f aca="false">IF(C22="","",ROW()-18)</f>
        <v/>
      </c>
      <c r="B22" s="32"/>
      <c r="C22" s="25"/>
      <c r="D22" s="28" t="str">
        <f aca="false">IF(C22="","",$D$5)</f>
        <v/>
      </c>
      <c r="E22" s="28" t="str">
        <f aca="false">IF(C22="","",$D$6)</f>
        <v/>
      </c>
      <c r="F22" s="28" t="str">
        <f aca="false">IF(OR(C22="",$D$10=""),"",$D$11+$D$10*A22)</f>
        <v/>
      </c>
      <c r="G22" s="33" t="str">
        <f aca="false">IF(OR(C22="",$D$5=""),"",C22-$D$5)</f>
        <v/>
      </c>
      <c r="H22" s="34" t="str">
        <f aca="false">IF(OR(C22="",$D$6="",$D$7=""),"",IF($D$7="Plus haut est mieux",IF(C22&lt;$D$6,"Sous le seuil d’alerte",IF(C22&lt;$D$5,"Entre le seuil et la cible","Cible atteinte")),IF(C22&gt;$D$6,"Au-dessus du seuil d’alerte",IF(C22&gt;$D$5,"Entre le seuil et la cible","Cible atteinte"))))</f>
        <v/>
      </c>
    </row>
    <row r="23" customFormat="false" ht="18" hidden="false" customHeight="true" outlineLevel="0" collapsed="false">
      <c r="A23" s="21" t="str">
        <f aca="false">IF(C23="","",ROW()-18)</f>
        <v/>
      </c>
      <c r="B23" s="32"/>
      <c r="C23" s="25"/>
      <c r="D23" s="28" t="str">
        <f aca="false">IF(C23="","",$D$5)</f>
        <v/>
      </c>
      <c r="E23" s="28" t="str">
        <f aca="false">IF(C23="","",$D$6)</f>
        <v/>
      </c>
      <c r="F23" s="28" t="str">
        <f aca="false">IF(OR(C23="",$D$10=""),"",$D$11+$D$10*A23)</f>
        <v/>
      </c>
      <c r="G23" s="33" t="str">
        <f aca="false">IF(OR(C23="",$D$5=""),"",C23-$D$5)</f>
        <v/>
      </c>
      <c r="H23" s="34" t="str">
        <f aca="false">IF(OR(C23="",$D$6="",$D$7=""),"",IF($D$7="Plus haut est mieux",IF(C23&lt;$D$6,"Sous le seuil d’alerte",IF(C23&lt;$D$5,"Entre le seuil et la cible","Cible atteinte")),IF(C23&gt;$D$6,"Au-dessus du seuil d’alerte",IF(C23&gt;$D$5,"Entre le seuil et la cible","Cible atteinte"))))</f>
        <v/>
      </c>
    </row>
    <row r="24" customFormat="false" ht="18" hidden="false" customHeight="true" outlineLevel="0" collapsed="false">
      <c r="A24" s="21" t="str">
        <f aca="false">IF(C24="","",ROW()-18)</f>
        <v/>
      </c>
      <c r="B24" s="32"/>
      <c r="C24" s="25"/>
      <c r="D24" s="28" t="str">
        <f aca="false">IF(C24="","",$D$5)</f>
        <v/>
      </c>
      <c r="E24" s="28" t="str">
        <f aca="false">IF(C24="","",$D$6)</f>
        <v/>
      </c>
      <c r="F24" s="28" t="str">
        <f aca="false">IF(OR(C24="",$D$10=""),"",$D$11+$D$10*A24)</f>
        <v/>
      </c>
      <c r="G24" s="33" t="str">
        <f aca="false">IF(OR(C24="",$D$5=""),"",C24-$D$5)</f>
        <v/>
      </c>
      <c r="H24" s="34" t="str">
        <f aca="false">IF(OR(C24="",$D$6="",$D$7=""),"",IF($D$7="Plus haut est mieux",IF(C24&lt;$D$6,"Sous le seuil d’alerte",IF(C24&lt;$D$5,"Entre le seuil et la cible","Cible atteinte")),IF(C24&gt;$D$6,"Au-dessus du seuil d’alerte",IF(C24&gt;$D$5,"Entre le seuil et la cible","Cible atteinte"))))</f>
        <v/>
      </c>
    </row>
    <row r="25" customFormat="false" ht="18" hidden="false" customHeight="true" outlineLevel="0" collapsed="false">
      <c r="A25" s="21" t="str">
        <f aca="false">IF(C25="","",ROW()-18)</f>
        <v/>
      </c>
      <c r="B25" s="32"/>
      <c r="C25" s="25"/>
      <c r="D25" s="28" t="str">
        <f aca="false">IF(C25="","",$D$5)</f>
        <v/>
      </c>
      <c r="E25" s="28" t="str">
        <f aca="false">IF(C25="","",$D$6)</f>
        <v/>
      </c>
      <c r="F25" s="28" t="str">
        <f aca="false">IF(OR(C25="",$D$10=""),"",$D$11+$D$10*A25)</f>
        <v/>
      </c>
      <c r="G25" s="33" t="str">
        <f aca="false">IF(OR(C25="",$D$5=""),"",C25-$D$5)</f>
        <v/>
      </c>
      <c r="H25" s="34" t="str">
        <f aca="false">IF(OR(C25="",$D$6="",$D$7=""),"",IF($D$7="Plus haut est mieux",IF(C25&lt;$D$6,"Sous le seuil d’alerte",IF(C25&lt;$D$5,"Entre le seuil et la cible","Cible atteinte")),IF(C25&gt;$D$6,"Au-dessus du seuil d’alerte",IF(C25&gt;$D$5,"Entre le seuil et la cible","Cible atteinte"))))</f>
        <v/>
      </c>
    </row>
    <row r="26" customFormat="false" ht="18" hidden="false" customHeight="true" outlineLevel="0" collapsed="false">
      <c r="A26" s="21" t="str">
        <f aca="false">IF(C26="","",ROW()-18)</f>
        <v/>
      </c>
      <c r="B26" s="32"/>
      <c r="C26" s="25"/>
      <c r="D26" s="28" t="str">
        <f aca="false">IF(C26="","",$D$5)</f>
        <v/>
      </c>
      <c r="E26" s="28" t="str">
        <f aca="false">IF(C26="","",$D$6)</f>
        <v/>
      </c>
      <c r="F26" s="28" t="str">
        <f aca="false">IF(OR(C26="",$D$10=""),"",$D$11+$D$10*A26)</f>
        <v/>
      </c>
      <c r="G26" s="33" t="str">
        <f aca="false">IF(OR(C26="",$D$5=""),"",C26-$D$5)</f>
        <v/>
      </c>
      <c r="H26" s="34" t="str">
        <f aca="false">IF(OR(C26="",$D$6="",$D$7=""),"",IF($D$7="Plus haut est mieux",IF(C26&lt;$D$6,"Sous le seuil d’alerte",IF(C26&lt;$D$5,"Entre le seuil et la cible","Cible atteinte")),IF(C26&gt;$D$6,"Au-dessus du seuil d’alerte",IF(C26&gt;$D$5,"Entre le seuil et la cible","Cible atteinte"))))</f>
        <v/>
      </c>
    </row>
    <row r="27" customFormat="false" ht="18" hidden="false" customHeight="true" outlineLevel="0" collapsed="false">
      <c r="A27" s="21" t="str">
        <f aca="false">IF(C27="","",ROW()-18)</f>
        <v/>
      </c>
      <c r="B27" s="32"/>
      <c r="C27" s="25"/>
      <c r="D27" s="28" t="str">
        <f aca="false">IF(C27="","",$D$5)</f>
        <v/>
      </c>
      <c r="E27" s="28" t="str">
        <f aca="false">IF(C27="","",$D$6)</f>
        <v/>
      </c>
      <c r="F27" s="28" t="str">
        <f aca="false">IF(OR(C27="",$D$10=""),"",$D$11+$D$10*A27)</f>
        <v/>
      </c>
      <c r="G27" s="33" t="str">
        <f aca="false">IF(OR(C27="",$D$5=""),"",C27-$D$5)</f>
        <v/>
      </c>
      <c r="H27" s="34" t="str">
        <f aca="false">IF(OR(C27="",$D$6="",$D$7=""),"",IF($D$7="Plus haut est mieux",IF(C27&lt;$D$6,"Sous le seuil d’alerte",IF(C27&lt;$D$5,"Entre le seuil et la cible","Cible atteinte")),IF(C27&gt;$D$6,"Au-dessus du seuil d’alerte",IF(C27&gt;$D$5,"Entre le seuil et la cible","Cible atteinte"))))</f>
        <v/>
      </c>
    </row>
    <row r="28" customFormat="false" ht="18" hidden="false" customHeight="true" outlineLevel="0" collapsed="false">
      <c r="A28" s="21" t="str">
        <f aca="false">IF(C28="","",ROW()-18)</f>
        <v/>
      </c>
      <c r="B28" s="32"/>
      <c r="C28" s="25"/>
      <c r="D28" s="28" t="str">
        <f aca="false">IF(C28="","",$D$5)</f>
        <v/>
      </c>
      <c r="E28" s="28" t="str">
        <f aca="false">IF(C28="","",$D$6)</f>
        <v/>
      </c>
      <c r="F28" s="28" t="str">
        <f aca="false">IF(OR(C28="",$D$10=""),"",$D$11+$D$10*A28)</f>
        <v/>
      </c>
      <c r="G28" s="33" t="str">
        <f aca="false">IF(OR(C28="",$D$5=""),"",C28-$D$5)</f>
        <v/>
      </c>
      <c r="H28" s="34" t="str">
        <f aca="false">IF(OR(C28="",$D$6="",$D$7=""),"",IF($D$7="Plus haut est mieux",IF(C28&lt;$D$6,"Sous le seuil d’alerte",IF(C28&lt;$D$5,"Entre le seuil et la cible","Cible atteinte")),IF(C28&gt;$D$6,"Au-dessus du seuil d’alerte",IF(C28&gt;$D$5,"Entre le seuil et la cible","Cible atteinte"))))</f>
        <v/>
      </c>
    </row>
    <row r="29" customFormat="false" ht="18" hidden="false" customHeight="true" outlineLevel="0" collapsed="false">
      <c r="A29" s="21" t="str">
        <f aca="false">IF(C29="","",ROW()-18)</f>
        <v/>
      </c>
      <c r="B29" s="32"/>
      <c r="C29" s="25"/>
      <c r="D29" s="28" t="str">
        <f aca="false">IF(C29="","",$D$5)</f>
        <v/>
      </c>
      <c r="E29" s="28" t="str">
        <f aca="false">IF(C29="","",$D$6)</f>
        <v/>
      </c>
      <c r="F29" s="28" t="str">
        <f aca="false">IF(OR(C29="",$D$10=""),"",$D$11+$D$10*A29)</f>
        <v/>
      </c>
      <c r="G29" s="33" t="str">
        <f aca="false">IF(OR(C29="",$D$5=""),"",C29-$D$5)</f>
        <v/>
      </c>
      <c r="H29" s="34" t="str">
        <f aca="false">IF(OR(C29="",$D$6="",$D$7=""),"",IF($D$7="Plus haut est mieux",IF(C29&lt;$D$6,"Sous le seuil d’alerte",IF(C29&lt;$D$5,"Entre le seuil et la cible","Cible atteinte")),IF(C29&gt;$D$6,"Au-dessus du seuil d’alerte",IF(C29&gt;$D$5,"Entre le seuil et la cible","Cible atteinte"))))</f>
        <v/>
      </c>
    </row>
    <row r="30" customFormat="false" ht="18" hidden="false" customHeight="true" outlineLevel="0" collapsed="false">
      <c r="A30" s="21" t="str">
        <f aca="false">IF(C30="","",ROW()-18)</f>
        <v/>
      </c>
      <c r="B30" s="32"/>
      <c r="C30" s="25"/>
      <c r="D30" s="28" t="str">
        <f aca="false">IF(C30="","",$D$5)</f>
        <v/>
      </c>
      <c r="E30" s="28" t="str">
        <f aca="false">IF(C30="","",$D$6)</f>
        <v/>
      </c>
      <c r="F30" s="28" t="str">
        <f aca="false">IF(OR(C30="",$D$10=""),"",$D$11+$D$10*A30)</f>
        <v/>
      </c>
      <c r="G30" s="33" t="str">
        <f aca="false">IF(OR(C30="",$D$5=""),"",C30-$D$5)</f>
        <v/>
      </c>
      <c r="H30" s="34" t="str">
        <f aca="false">IF(OR(C30="",$D$6="",$D$7=""),"",IF($D$7="Plus haut est mieux",IF(C30&lt;$D$6,"Sous le seuil d’alerte",IF(C30&lt;$D$5,"Entre le seuil et la cible","Cible atteinte")),IF(C30&gt;$D$6,"Au-dessus du seuil d’alerte",IF(C30&gt;$D$5,"Entre le seuil et la cible","Cible atteinte"))))</f>
        <v/>
      </c>
    </row>
    <row r="31" customFormat="false" ht="18" hidden="false" customHeight="true" outlineLevel="0" collapsed="false">
      <c r="A31" s="21" t="str">
        <f aca="false">IF(C31="","",ROW()-18)</f>
        <v/>
      </c>
      <c r="B31" s="32"/>
      <c r="C31" s="25"/>
      <c r="D31" s="28" t="str">
        <f aca="false">IF(C31="","",$D$5)</f>
        <v/>
      </c>
      <c r="E31" s="28" t="str">
        <f aca="false">IF(C31="","",$D$6)</f>
        <v/>
      </c>
      <c r="F31" s="28" t="str">
        <f aca="false">IF(OR(C31="",$D$10=""),"",$D$11+$D$10*A31)</f>
        <v/>
      </c>
      <c r="G31" s="33" t="str">
        <f aca="false">IF(OR(C31="",$D$5=""),"",C31-$D$5)</f>
        <v/>
      </c>
      <c r="H31" s="34" t="str">
        <f aca="false">IF(OR(C31="",$D$6="",$D$7=""),"",IF($D$7="Plus haut est mieux",IF(C31&lt;$D$6,"Sous le seuil d’alerte",IF(C31&lt;$D$5,"Entre le seuil et la cible","Cible atteinte")),IF(C31&gt;$D$6,"Au-dessus du seuil d’alerte",IF(C31&gt;$D$5,"Entre le seuil et la cible","Cible atteinte"))))</f>
        <v/>
      </c>
    </row>
    <row r="32" customFormat="false" ht="18" hidden="false" customHeight="true" outlineLevel="0" collapsed="false">
      <c r="A32" s="21" t="str">
        <f aca="false">IF(C32="","",ROW()-18)</f>
        <v/>
      </c>
      <c r="B32" s="32"/>
      <c r="C32" s="25"/>
      <c r="D32" s="28" t="str">
        <f aca="false">IF(C32="","",$D$5)</f>
        <v/>
      </c>
      <c r="E32" s="28" t="str">
        <f aca="false">IF(C32="","",$D$6)</f>
        <v/>
      </c>
      <c r="F32" s="28" t="str">
        <f aca="false">IF(OR(C32="",$D$10=""),"",$D$11+$D$10*A32)</f>
        <v/>
      </c>
      <c r="G32" s="33" t="str">
        <f aca="false">IF(OR(C32="",$D$5=""),"",C32-$D$5)</f>
        <v/>
      </c>
      <c r="H32" s="34" t="str">
        <f aca="false">IF(OR(C32="",$D$6="",$D$7=""),"",IF($D$7="Plus haut est mieux",IF(C32&lt;$D$6,"Sous le seuil d’alerte",IF(C32&lt;$D$5,"Entre le seuil et la cible","Cible atteinte")),IF(C32&gt;$D$6,"Au-dessus du seuil d’alerte",IF(C32&gt;$D$5,"Entre le seuil et la cible","Cible atteinte"))))</f>
        <v/>
      </c>
    </row>
    <row r="33" customFormat="false" ht="18" hidden="false" customHeight="true" outlineLevel="0" collapsed="false">
      <c r="A33" s="21" t="str">
        <f aca="false">IF(C33="","",ROW()-18)</f>
        <v/>
      </c>
      <c r="B33" s="32"/>
      <c r="C33" s="25"/>
      <c r="D33" s="28" t="str">
        <f aca="false">IF(C33="","",$D$5)</f>
        <v/>
      </c>
      <c r="E33" s="28" t="str">
        <f aca="false">IF(C33="","",$D$6)</f>
        <v/>
      </c>
      <c r="F33" s="28" t="str">
        <f aca="false">IF(OR(C33="",$D$10=""),"",$D$11+$D$10*A33)</f>
        <v/>
      </c>
      <c r="G33" s="33" t="str">
        <f aca="false">IF(OR(C33="",$D$5=""),"",C33-$D$5)</f>
        <v/>
      </c>
      <c r="H33" s="34" t="str">
        <f aca="false">IF(OR(C33="",$D$6="",$D$7=""),"",IF($D$7="Plus haut est mieux",IF(C33&lt;$D$6,"Sous le seuil d’alerte",IF(C33&lt;$D$5,"Entre le seuil et la cible","Cible atteinte")),IF(C33&gt;$D$6,"Au-dessus du seuil d’alerte",IF(C33&gt;$D$5,"Entre le seuil et la cible","Cible atteinte"))))</f>
        <v/>
      </c>
    </row>
    <row r="34" customFormat="false" ht="18" hidden="false" customHeight="true" outlineLevel="0" collapsed="false">
      <c r="A34" s="21" t="str">
        <f aca="false">IF(C34="","",ROW()-18)</f>
        <v/>
      </c>
      <c r="B34" s="32"/>
      <c r="C34" s="25"/>
      <c r="D34" s="28" t="str">
        <f aca="false">IF(C34="","",$D$5)</f>
        <v/>
      </c>
      <c r="E34" s="28" t="str">
        <f aca="false">IF(C34="","",$D$6)</f>
        <v/>
      </c>
      <c r="F34" s="28" t="str">
        <f aca="false">IF(OR(C34="",$D$10=""),"",$D$11+$D$10*A34)</f>
        <v/>
      </c>
      <c r="G34" s="33" t="str">
        <f aca="false">IF(OR(C34="",$D$5=""),"",C34-$D$5)</f>
        <v/>
      </c>
      <c r="H34" s="34" t="str">
        <f aca="false">IF(OR(C34="",$D$6="",$D$7=""),"",IF($D$7="Plus haut est mieux",IF(C34&lt;$D$6,"Sous le seuil d’alerte",IF(C34&lt;$D$5,"Entre le seuil et la cible","Cible atteinte")),IF(C34&gt;$D$6,"Au-dessus du seuil d’alerte",IF(C34&gt;$D$5,"Entre le seuil et la cible","Cible atteinte"))))</f>
        <v/>
      </c>
    </row>
    <row r="35" customFormat="false" ht="18" hidden="false" customHeight="true" outlineLevel="0" collapsed="false">
      <c r="A35" s="21" t="str">
        <f aca="false">IF(C35="","",ROW()-18)</f>
        <v/>
      </c>
      <c r="B35" s="32"/>
      <c r="C35" s="25"/>
      <c r="D35" s="28" t="str">
        <f aca="false">IF(C35="","",$D$5)</f>
        <v/>
      </c>
      <c r="E35" s="28" t="str">
        <f aca="false">IF(C35="","",$D$6)</f>
        <v/>
      </c>
      <c r="F35" s="28" t="str">
        <f aca="false">IF(OR(C35="",$D$10=""),"",$D$11+$D$10*A35)</f>
        <v/>
      </c>
      <c r="G35" s="33" t="str">
        <f aca="false">IF(OR(C35="",$D$5=""),"",C35-$D$5)</f>
        <v/>
      </c>
      <c r="H35" s="34" t="str">
        <f aca="false">IF(OR(C35="",$D$6="",$D$7=""),"",IF($D$7="Plus haut est mieux",IF(C35&lt;$D$6,"Sous le seuil d’alerte",IF(C35&lt;$D$5,"Entre le seuil et la cible","Cible atteinte")),IF(C35&gt;$D$6,"Au-dessus du seuil d’alerte",IF(C35&gt;$D$5,"Entre le seuil et la cible","Cible atteinte"))))</f>
        <v/>
      </c>
    </row>
    <row r="36" customFormat="false" ht="18" hidden="false" customHeight="true" outlineLevel="0" collapsed="false">
      <c r="A36" s="21" t="str">
        <f aca="false">IF(C36="","",ROW()-18)</f>
        <v/>
      </c>
      <c r="B36" s="32"/>
      <c r="C36" s="25"/>
      <c r="D36" s="28" t="str">
        <f aca="false">IF(C36="","",$D$5)</f>
        <v/>
      </c>
      <c r="E36" s="28" t="str">
        <f aca="false">IF(C36="","",$D$6)</f>
        <v/>
      </c>
      <c r="F36" s="28" t="str">
        <f aca="false">IF(OR(C36="",$D$10=""),"",$D$11+$D$10*A36)</f>
        <v/>
      </c>
      <c r="G36" s="33" t="str">
        <f aca="false">IF(OR(C36="",$D$5=""),"",C36-$D$5)</f>
        <v/>
      </c>
      <c r="H36" s="34" t="str">
        <f aca="false">IF(OR(C36="",$D$6="",$D$7=""),"",IF($D$7="Plus haut est mieux",IF(C36&lt;$D$6,"Sous le seuil d’alerte",IF(C36&lt;$D$5,"Entre le seuil et la cible","Cible atteinte")),IF(C36&gt;$D$6,"Au-dessus du seuil d’alerte",IF(C36&gt;$D$5,"Entre le seuil et la cible","Cible atteinte"))))</f>
        <v/>
      </c>
    </row>
    <row r="37" customFormat="false" ht="18" hidden="false" customHeight="true" outlineLevel="0" collapsed="false">
      <c r="A37" s="21" t="str">
        <f aca="false">IF(C37="","",ROW()-18)</f>
        <v/>
      </c>
      <c r="B37" s="32"/>
      <c r="C37" s="25"/>
      <c r="D37" s="28" t="str">
        <f aca="false">IF(C37="","",$D$5)</f>
        <v/>
      </c>
      <c r="E37" s="28" t="str">
        <f aca="false">IF(C37="","",$D$6)</f>
        <v/>
      </c>
      <c r="F37" s="28" t="str">
        <f aca="false">IF(OR(C37="",$D$10=""),"",$D$11+$D$10*A37)</f>
        <v/>
      </c>
      <c r="G37" s="33" t="str">
        <f aca="false">IF(OR(C37="",$D$5=""),"",C37-$D$5)</f>
        <v/>
      </c>
      <c r="H37" s="34" t="str">
        <f aca="false">IF(OR(C37="",$D$6="",$D$7=""),"",IF($D$7="Plus haut est mieux",IF(C37&lt;$D$6,"Sous le seuil d’alerte",IF(C37&lt;$D$5,"Entre le seuil et la cible","Cible atteinte")),IF(C37&gt;$D$6,"Au-dessus du seuil d’alerte",IF(C37&gt;$D$5,"Entre le seuil et la cible","Cible atteinte"))))</f>
        <v/>
      </c>
    </row>
    <row r="38" customFormat="false" ht="18" hidden="false" customHeight="true" outlineLevel="0" collapsed="false">
      <c r="A38" s="21" t="str">
        <f aca="false">IF(C38="","",ROW()-18)</f>
        <v/>
      </c>
      <c r="B38" s="32"/>
      <c r="C38" s="25"/>
      <c r="D38" s="28" t="str">
        <f aca="false">IF(C38="","",$D$5)</f>
        <v/>
      </c>
      <c r="E38" s="28" t="str">
        <f aca="false">IF(C38="","",$D$6)</f>
        <v/>
      </c>
      <c r="F38" s="28" t="str">
        <f aca="false">IF(OR(C38="",$D$10=""),"",$D$11+$D$10*A38)</f>
        <v/>
      </c>
      <c r="G38" s="33" t="str">
        <f aca="false">IF(OR(C38="",$D$5=""),"",C38-$D$5)</f>
        <v/>
      </c>
      <c r="H38" s="34" t="str">
        <f aca="false">IF(OR(C38="",$D$6="",$D$7=""),"",IF($D$7="Plus haut est mieux",IF(C38&lt;$D$6,"Sous le seuil d’alerte",IF(C38&lt;$D$5,"Entre le seuil et la cible","Cible atteinte")),IF(C38&gt;$D$6,"Au-dessus du seuil d’alerte",IF(C38&gt;$D$5,"Entre le seuil et la cible","Cible atteinte"))))</f>
        <v/>
      </c>
    </row>
    <row r="39" customFormat="false" ht="18" hidden="false" customHeight="true" outlineLevel="0" collapsed="false">
      <c r="A39" s="21" t="str">
        <f aca="false">IF(C39="","",ROW()-18)</f>
        <v/>
      </c>
      <c r="B39" s="32"/>
      <c r="C39" s="25"/>
      <c r="D39" s="28" t="str">
        <f aca="false">IF(C39="","",$D$5)</f>
        <v/>
      </c>
      <c r="E39" s="28" t="str">
        <f aca="false">IF(C39="","",$D$6)</f>
        <v/>
      </c>
      <c r="F39" s="28" t="str">
        <f aca="false">IF(OR(C39="",$D$10=""),"",$D$11+$D$10*A39)</f>
        <v/>
      </c>
      <c r="G39" s="33" t="str">
        <f aca="false">IF(OR(C39="",$D$5=""),"",C39-$D$5)</f>
        <v/>
      </c>
      <c r="H39" s="34" t="str">
        <f aca="false">IF(OR(C39="",$D$6="",$D$7=""),"",IF($D$7="Plus haut est mieux",IF(C39&lt;$D$6,"Sous le seuil d’alerte",IF(C39&lt;$D$5,"Entre le seuil et la cible","Cible atteinte")),IF(C39&gt;$D$6,"Au-dessus du seuil d’alerte",IF(C39&gt;$D$5,"Entre le seuil et la cible","Cible atteinte"))))</f>
        <v/>
      </c>
    </row>
    <row r="40" customFormat="false" ht="18" hidden="false" customHeight="true" outlineLevel="0" collapsed="false">
      <c r="A40" s="21" t="str">
        <f aca="false">IF(C40="","",ROW()-18)</f>
        <v/>
      </c>
      <c r="B40" s="32"/>
      <c r="C40" s="25"/>
      <c r="D40" s="28" t="str">
        <f aca="false">IF(C40="","",$D$5)</f>
        <v/>
      </c>
      <c r="E40" s="28" t="str">
        <f aca="false">IF(C40="","",$D$6)</f>
        <v/>
      </c>
      <c r="F40" s="28" t="str">
        <f aca="false">IF(OR(C40="",$D$10=""),"",$D$11+$D$10*A40)</f>
        <v/>
      </c>
      <c r="G40" s="33" t="str">
        <f aca="false">IF(OR(C40="",$D$5=""),"",C40-$D$5)</f>
        <v/>
      </c>
      <c r="H40" s="34" t="str">
        <f aca="false">IF(OR(C40="",$D$6="",$D$7=""),"",IF($D$7="Plus haut est mieux",IF(C40&lt;$D$6,"Sous le seuil d’alerte",IF(C40&lt;$D$5,"Entre le seuil et la cible","Cible atteinte")),IF(C40&gt;$D$6,"Au-dessus du seuil d’alerte",IF(C40&gt;$D$5,"Entre le seuil et la cible","Cible atteinte"))))</f>
        <v/>
      </c>
    </row>
    <row r="41" customFormat="false" ht="18" hidden="false" customHeight="true" outlineLevel="0" collapsed="false">
      <c r="A41" s="21" t="str">
        <f aca="false">IF(C41="","",ROW()-18)</f>
        <v/>
      </c>
      <c r="B41" s="32"/>
      <c r="C41" s="25"/>
      <c r="D41" s="28" t="str">
        <f aca="false">IF(C41="","",$D$5)</f>
        <v/>
      </c>
      <c r="E41" s="28" t="str">
        <f aca="false">IF(C41="","",$D$6)</f>
        <v/>
      </c>
      <c r="F41" s="28" t="str">
        <f aca="false">IF(OR(C41="",$D$10=""),"",$D$11+$D$10*A41)</f>
        <v/>
      </c>
      <c r="G41" s="33" t="str">
        <f aca="false">IF(OR(C41="",$D$5=""),"",C41-$D$5)</f>
        <v/>
      </c>
      <c r="H41" s="34" t="str">
        <f aca="false">IF(OR(C41="",$D$6="",$D$7=""),"",IF($D$7="Plus haut est mieux",IF(C41&lt;$D$6,"Sous le seuil d’alerte",IF(C41&lt;$D$5,"Entre le seuil et la cible","Cible atteinte")),IF(C41&gt;$D$6,"Au-dessus du seuil d’alerte",IF(C41&gt;$D$5,"Entre le seuil et la cible","Cible atteinte"))))</f>
        <v/>
      </c>
    </row>
    <row r="42" customFormat="false" ht="18" hidden="false" customHeight="true" outlineLevel="0" collapsed="false">
      <c r="A42" s="21" t="str">
        <f aca="false">IF(C42="","",ROW()-18)</f>
        <v/>
      </c>
      <c r="B42" s="32"/>
      <c r="C42" s="25"/>
      <c r="D42" s="28" t="str">
        <f aca="false">IF(C42="","",$D$5)</f>
        <v/>
      </c>
      <c r="E42" s="28" t="str">
        <f aca="false">IF(C42="","",$D$6)</f>
        <v/>
      </c>
      <c r="F42" s="28" t="str">
        <f aca="false">IF(OR(C42="",$D$10=""),"",$D$11+$D$10*A42)</f>
        <v/>
      </c>
      <c r="G42" s="33" t="str">
        <f aca="false">IF(OR(C42="",$D$5=""),"",C42-$D$5)</f>
        <v/>
      </c>
      <c r="H42" s="34" t="str">
        <f aca="false">IF(OR(C42="",$D$6="",$D$7=""),"",IF($D$7="Plus haut est mieux",IF(C42&lt;$D$6,"Sous le seuil d’alerte",IF(C42&lt;$D$5,"Entre le seuil et la cible","Cible atteinte")),IF(C42&gt;$D$6,"Au-dessus du seuil d’alerte",IF(C42&gt;$D$5,"Entre le seuil et la cible","Cible atteinte"))))</f>
        <v/>
      </c>
    </row>
  </sheetData>
  <mergeCells count="25">
    <mergeCell ref="A4:C4"/>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7:H17"/>
  </mergeCells>
  <conditionalFormatting sqref="D14:F14">
    <cfRule type="expression" priority="2" aboveAverage="0" equalAverage="0" bottom="0" percent="0" rank="0" text="" dxfId="0">
      <formula>OR($D$14="Sous le seuil d’alerte",$D$14="Au-dessus du seuil d’alerte")</formula>
    </cfRule>
  </conditionalFormatting>
  <conditionalFormatting sqref="H19:H42">
    <cfRule type="expression" priority="3" aboveAverage="0" equalAverage="0" bottom="0" percent="0" rank="0" text="" dxfId="0">
      <formula>OR($H19="Sous le seuil d’alerte",$H19="Au-dessus du seuil d’alerte")</formula>
    </cfRule>
    <cfRule type="expression" priority="4" aboveAverage="0" equalAverage="0" bottom="0" percent="0" rank="0" text="" dxfId="1">
      <formula>$H19="Cible atteinte"</formula>
    </cfRule>
  </conditionalFormatting>
  <dataValidations count="1">
    <dataValidation allowBlank="true" errorStyle="stop" operator="between" showDropDown="false" showErrorMessage="false" showInputMessage="false" sqref="D7" type="list">
      <formula1>"Plus haut est mieux,Plus bas est mieux"</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L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4" topLeftCell="C15" activePane="bottomRight" state="frozen"/>
      <selection pane="topLeft" activeCell="A1" activeCellId="0" sqref="A1"/>
      <selection pane="topRight" activeCell="C1" activeCellId="0" sqref="C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4"/>
    <col collapsed="false" customWidth="true" hidden="false" outlineLevel="0" max="3" min="3" style="0" width="11"/>
    <col collapsed="false" customWidth="true" hidden="false" outlineLevel="0" max="4" min="4" style="0" width="15"/>
    <col collapsed="false" customWidth="true" hidden="false" outlineLevel="0" max="5" min="5" style="0" width="11"/>
    <col collapsed="false" customWidth="true" hidden="false" outlineLevel="0" max="6" min="6" style="0" width="16"/>
    <col collapsed="false" customWidth="true" hidden="false" outlineLevel="0" max="9" min="7" style="0" width="10"/>
    <col collapsed="false" customWidth="true" hidden="false" outlineLevel="0" max="10" min="10" style="0" width="22"/>
    <col collapsed="false" customWidth="true" hidden="false" outlineLevel="0" max="11" min="11" style="0" width="44"/>
    <col collapsed="false" customWidth="true" hidden="false" outlineLevel="0" max="12" min="12" style="0" width="13"/>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62</v>
      </c>
    </row>
    <row r="3" customFormat="false" ht="15" hidden="false" customHeight="false" outlineLevel="0" collapsed="false">
      <c r="A3" s="10" t="s">
        <v>63</v>
      </c>
    </row>
    <row r="4" customFormat="false" ht="21.75" hidden="false" customHeight="true" outlineLevel="0" collapsed="false">
      <c r="A4" s="11" t="s">
        <v>44</v>
      </c>
      <c r="B4" s="11"/>
      <c r="C4" s="11"/>
      <c r="D4" s="12"/>
      <c r="E4" s="12"/>
      <c r="F4" s="12"/>
      <c r="G4" s="12"/>
      <c r="H4" s="12"/>
    </row>
    <row r="5" customFormat="false" ht="19.5" hidden="false" customHeight="true" outlineLevel="0" collapsed="false">
      <c r="A5" s="11" t="s">
        <v>64</v>
      </c>
      <c r="B5" s="11"/>
      <c r="C5" s="11"/>
      <c r="D5" s="35" t="str">
        <f aca="false">IF(COUNT(E15:E44)=0,"",AVERAGE(E15:E44))</f>
        <v/>
      </c>
      <c r="E5" s="35"/>
      <c r="F5" s="35"/>
    </row>
    <row r="6" customFormat="false" ht="31.5" hidden="false" customHeight="true" outlineLevel="0" collapsed="false">
      <c r="A6" s="11" t="s">
        <v>65</v>
      </c>
      <c r="B6" s="11"/>
      <c r="C6" s="11"/>
      <c r="D6" s="36" t="str">
        <f aca="false">IF(COUNT(F15:F44)=0,"",AVERAGE(F15:F44))</f>
        <v/>
      </c>
      <c r="E6" s="36"/>
      <c r="F6" s="36"/>
    </row>
    <row r="7" customFormat="false" ht="19.5" hidden="false" customHeight="true" outlineLevel="0" collapsed="false">
      <c r="A7" s="11" t="s">
        <v>66</v>
      </c>
      <c r="B7" s="11"/>
      <c r="C7" s="11"/>
      <c r="D7" s="29" t="str">
        <f aca="false">IF(OR(D5="",D6=""),"",D5+D11*D6)</f>
        <v/>
      </c>
      <c r="E7" s="29"/>
      <c r="F7" s="29"/>
    </row>
    <row r="8" customFormat="false" ht="19.5" hidden="false" customHeight="true" outlineLevel="0" collapsed="false">
      <c r="A8" s="11" t="s">
        <v>67</v>
      </c>
      <c r="B8" s="11"/>
      <c r="C8" s="11"/>
      <c r="D8" s="29" t="str">
        <f aca="false">IF(OR(D5="",D6=""),"",D5-D11*D6)</f>
        <v/>
      </c>
      <c r="E8" s="29"/>
      <c r="F8" s="29"/>
    </row>
    <row r="9" customFormat="false" ht="19.5" hidden="false" customHeight="true" outlineLevel="0" collapsed="false">
      <c r="A9" s="11" t="s">
        <v>68</v>
      </c>
      <c r="B9" s="11"/>
      <c r="C9" s="11"/>
      <c r="D9" s="14" t="n">
        <f aca="false">COUNTIF(J15:J44,"Hors limites")</f>
        <v>0</v>
      </c>
      <c r="E9" s="14"/>
      <c r="F9" s="14"/>
    </row>
    <row r="10" customFormat="false" ht="19.5" hidden="false" customHeight="true" outlineLevel="0" collapsed="false">
      <c r="A10" s="11" t="s">
        <v>69</v>
      </c>
      <c r="B10" s="11"/>
      <c r="C10" s="11"/>
      <c r="D10" s="37" t="n">
        <f aca="false">COUNT(E15:E44)</f>
        <v>0</v>
      </c>
      <c r="E10" s="37"/>
      <c r="F10" s="37"/>
    </row>
    <row r="11" customFormat="false" ht="31.5" hidden="false" customHeight="true" outlineLevel="0" collapsed="false">
      <c r="A11" s="11" t="s">
        <v>70</v>
      </c>
      <c r="B11" s="11"/>
      <c r="C11" s="11"/>
      <c r="D11" s="38" t="n">
        <v>2.66</v>
      </c>
      <c r="E11" s="38"/>
      <c r="F11" s="38"/>
    </row>
    <row r="13" customFormat="false" ht="19.5" hidden="false" customHeight="true" outlineLevel="0" collapsed="false">
      <c r="A13" s="16" t="s">
        <v>34</v>
      </c>
      <c r="B13" s="16"/>
      <c r="C13" s="16"/>
      <c r="D13" s="17" t="s">
        <v>71</v>
      </c>
      <c r="E13" s="17"/>
      <c r="F13" s="17"/>
      <c r="G13" s="16" t="s">
        <v>72</v>
      </c>
      <c r="H13" s="16"/>
      <c r="I13" s="16"/>
      <c r="J13" s="17" t="s">
        <v>73</v>
      </c>
      <c r="K13" s="17"/>
      <c r="L13" s="17" t="s">
        <v>74</v>
      </c>
    </row>
    <row r="14" customFormat="false" ht="51.75" hidden="false" customHeight="true" outlineLevel="0" collapsed="false">
      <c r="A14" s="18" t="s">
        <v>36</v>
      </c>
      <c r="B14" s="18" t="s">
        <v>57</v>
      </c>
      <c r="C14" s="18" t="s">
        <v>58</v>
      </c>
      <c r="D14" s="18" t="s">
        <v>75</v>
      </c>
      <c r="E14" s="18" t="s">
        <v>76</v>
      </c>
      <c r="F14" s="18" t="s">
        <v>77</v>
      </c>
      <c r="G14" s="18" t="s">
        <v>64</v>
      </c>
      <c r="H14" s="18" t="s">
        <v>66</v>
      </c>
      <c r="I14" s="18" t="s">
        <v>67</v>
      </c>
      <c r="J14" s="18" t="s">
        <v>78</v>
      </c>
      <c r="K14" s="18" t="s">
        <v>79</v>
      </c>
      <c r="L14" s="18" t="s">
        <v>80</v>
      </c>
    </row>
    <row r="15" customFormat="false" ht="18" hidden="false" customHeight="true" outlineLevel="0" collapsed="false">
      <c r="A15" s="19" t="n">
        <v>1</v>
      </c>
      <c r="B15" s="32"/>
      <c r="C15" s="25"/>
      <c r="D15" s="26"/>
      <c r="E15" s="28" t="str">
        <f aca="false">IF(OR(C15="",D15="Oui"),"",C15)</f>
        <v/>
      </c>
      <c r="F15" s="28"/>
      <c r="G15" s="28" t="str">
        <f aca="false">IF(OR(C15="",$D$5=""),"",$D$5)</f>
        <v/>
      </c>
      <c r="H15" s="28" t="str">
        <f aca="false">IF(OR(C15="",$D$7=""),"",$D$7)</f>
        <v/>
      </c>
      <c r="I15" s="28" t="str">
        <f aca="false">IF(OR(C15="",$D$8=""),"",$D$8)</f>
        <v/>
      </c>
      <c r="J15" s="34" t="str">
        <f aca="false">IF(OR(C15="",H15=""),"",IF(OR(C15&gt;H15,C15&lt;I15),"Hors limites",IF(AND(COUNT($C$15:C15)&gt;=8,OR(MIN(C8:C15)&gt;G15,MAX(C8:C15)&lt;G15)),"8 points du même côté",IF(AND(COUNT($C$15:C15)&gt;=6,OR(AND(C15&gt;C14,C14&gt;C13,C13&gt;C12,C12&gt;C11,C11&gt;C10),AND(C15&lt;C14,C14&lt;C13,C13&lt;C12,C12&lt;C11,C11&lt;C10))),"6 points en tendance","Normal"))))</f>
        <v/>
      </c>
      <c r="K15" s="39"/>
      <c r="L15" s="40" t="str">
        <f aca="false">IF(OR(C15="",E15=""),"",E15)</f>
        <v/>
      </c>
    </row>
    <row r="16" customFormat="false" ht="18" hidden="false" customHeight="true" outlineLevel="0" collapsed="false">
      <c r="A16" s="19" t="n">
        <v>2</v>
      </c>
      <c r="B16" s="32"/>
      <c r="C16" s="25"/>
      <c r="D16" s="26"/>
      <c r="E16" s="28" t="str">
        <f aca="false">IF(OR(C16="",D16="Oui"),"",C16)</f>
        <v/>
      </c>
      <c r="F16" s="28" t="str">
        <f aca="false">IF(OR(E16="",L15=""),"",ABS(E16-L15))</f>
        <v/>
      </c>
      <c r="G16" s="28" t="str">
        <f aca="false">IF(OR(C16="",$D$5=""),"",$D$5)</f>
        <v/>
      </c>
      <c r="H16" s="28" t="str">
        <f aca="false">IF(OR(C16="",$D$7=""),"",$D$7)</f>
        <v/>
      </c>
      <c r="I16" s="28" t="str">
        <f aca="false">IF(OR(C16="",$D$8=""),"",$D$8)</f>
        <v/>
      </c>
      <c r="J16" s="34" t="str">
        <f aca="false">IF(OR(C16="",H16=""),"",IF(OR(C16&gt;H16,C16&lt;I16),"Hors limites",IF(AND(COUNT($C$15:C16)&gt;=8,OR(MIN(C9:C16)&gt;G16,MAX(C9:C16)&lt;G16)),"8 points du même côté",IF(AND(COUNT($C$15:C16)&gt;=6,OR(AND(C16&gt;C15,C15&gt;C14,C14&gt;C13,C13&gt;C12,C12&gt;C11),AND(C16&lt;C15,C15&lt;C14,C14&lt;C13,C13&lt;C12,C12&lt;C11))),"6 points en tendance","Normal"))))</f>
        <v/>
      </c>
      <c r="K16" s="39"/>
      <c r="L16" s="40" t="str">
        <f aca="false">IF(C16="","",IF(E16&lt;&gt;"",E16,L15))</f>
        <v/>
      </c>
    </row>
    <row r="17" customFormat="false" ht="18" hidden="false" customHeight="true" outlineLevel="0" collapsed="false">
      <c r="A17" s="19" t="n">
        <v>3</v>
      </c>
      <c r="B17" s="32"/>
      <c r="C17" s="25"/>
      <c r="D17" s="26"/>
      <c r="E17" s="28" t="str">
        <f aca="false">IF(OR(C17="",D17="Oui"),"",C17)</f>
        <v/>
      </c>
      <c r="F17" s="28" t="str">
        <f aca="false">IF(OR(E17="",L16=""),"",ABS(E17-L16))</f>
        <v/>
      </c>
      <c r="G17" s="28" t="str">
        <f aca="false">IF(OR(C17="",$D$5=""),"",$D$5)</f>
        <v/>
      </c>
      <c r="H17" s="28" t="str">
        <f aca="false">IF(OR(C17="",$D$7=""),"",$D$7)</f>
        <v/>
      </c>
      <c r="I17" s="28" t="str">
        <f aca="false">IF(OR(C17="",$D$8=""),"",$D$8)</f>
        <v/>
      </c>
      <c r="J17" s="34" t="str">
        <f aca="false">IF(OR(C17="",H17=""),"",IF(OR(C17&gt;H17,C17&lt;I17),"Hors limites",IF(AND(COUNT($C$15:C17)&gt;=8,OR(MIN(C10:C17)&gt;G17,MAX(C10:C17)&lt;G17)),"8 points du même côté",IF(AND(COUNT($C$15:C17)&gt;=6,OR(AND(C17&gt;C16,C16&gt;C15,C15&gt;C14,C14&gt;C13,C13&gt;C12),AND(C17&lt;C16,C16&lt;C15,C15&lt;C14,C14&lt;C13,C13&lt;C12))),"6 points en tendance","Normal"))))</f>
        <v/>
      </c>
      <c r="K17" s="39"/>
      <c r="L17" s="40" t="str">
        <f aca="false">IF(C17="","",IF(E17&lt;&gt;"",E17,L16))</f>
        <v/>
      </c>
    </row>
    <row r="18" customFormat="false" ht="18" hidden="false" customHeight="true" outlineLevel="0" collapsed="false">
      <c r="A18" s="19" t="n">
        <v>4</v>
      </c>
      <c r="B18" s="32"/>
      <c r="C18" s="25"/>
      <c r="D18" s="26"/>
      <c r="E18" s="28" t="str">
        <f aca="false">IF(OR(C18="",D18="Oui"),"",C18)</f>
        <v/>
      </c>
      <c r="F18" s="28" t="str">
        <f aca="false">IF(OR(E18="",L17=""),"",ABS(E18-L17))</f>
        <v/>
      </c>
      <c r="G18" s="28" t="str">
        <f aca="false">IF(OR(C18="",$D$5=""),"",$D$5)</f>
        <v/>
      </c>
      <c r="H18" s="28" t="str">
        <f aca="false">IF(OR(C18="",$D$7=""),"",$D$7)</f>
        <v/>
      </c>
      <c r="I18" s="28" t="str">
        <f aca="false">IF(OR(C18="",$D$8=""),"",$D$8)</f>
        <v/>
      </c>
      <c r="J18" s="34" t="str">
        <f aca="false">IF(OR(C18="",H18=""),"",IF(OR(C18&gt;H18,C18&lt;I18),"Hors limites",IF(AND(COUNT($C$15:C18)&gt;=8,OR(MIN(C11:C18)&gt;G18,MAX(C11:C18)&lt;G18)),"8 points du même côté",IF(AND(COUNT($C$15:C18)&gt;=6,OR(AND(C18&gt;C17,C17&gt;C16,C16&gt;C15,C15&gt;C14,C14&gt;C13),AND(C18&lt;C17,C17&lt;C16,C16&lt;C15,C15&lt;C14,C14&lt;C13))),"6 points en tendance","Normal"))))</f>
        <v/>
      </c>
      <c r="K18" s="39"/>
      <c r="L18" s="40" t="str">
        <f aca="false">IF(C18="","",IF(E18&lt;&gt;"",E18,L17))</f>
        <v/>
      </c>
    </row>
    <row r="19" customFormat="false" ht="18" hidden="false" customHeight="true" outlineLevel="0" collapsed="false">
      <c r="A19" s="19" t="n">
        <v>5</v>
      </c>
      <c r="B19" s="32"/>
      <c r="C19" s="25"/>
      <c r="D19" s="26"/>
      <c r="E19" s="28" t="str">
        <f aca="false">IF(OR(C19="",D19="Oui"),"",C19)</f>
        <v/>
      </c>
      <c r="F19" s="28" t="str">
        <f aca="false">IF(OR(E19="",L18=""),"",ABS(E19-L18))</f>
        <v/>
      </c>
      <c r="G19" s="28" t="str">
        <f aca="false">IF(OR(C19="",$D$5=""),"",$D$5)</f>
        <v/>
      </c>
      <c r="H19" s="28" t="str">
        <f aca="false">IF(OR(C19="",$D$7=""),"",$D$7)</f>
        <v/>
      </c>
      <c r="I19" s="28" t="str">
        <f aca="false">IF(OR(C19="",$D$8=""),"",$D$8)</f>
        <v/>
      </c>
      <c r="J19" s="34" t="str">
        <f aca="false">IF(OR(C19="",H19=""),"",IF(OR(C19&gt;H19,C19&lt;I19),"Hors limites",IF(AND(COUNT($C$15:C19)&gt;=8,OR(MIN(C12:C19)&gt;G19,MAX(C12:C19)&lt;G19)),"8 points du même côté",IF(AND(COUNT($C$15:C19)&gt;=6,OR(AND(C19&gt;C18,C18&gt;C17,C17&gt;C16,C16&gt;C15,C15&gt;C14),AND(C19&lt;C18,C18&lt;C17,C17&lt;C16,C16&lt;C15,C15&lt;C14))),"6 points en tendance","Normal"))))</f>
        <v/>
      </c>
      <c r="K19" s="39"/>
      <c r="L19" s="40" t="str">
        <f aca="false">IF(C19="","",IF(E19&lt;&gt;"",E19,L18))</f>
        <v/>
      </c>
    </row>
    <row r="20" customFormat="false" ht="18" hidden="false" customHeight="true" outlineLevel="0" collapsed="false">
      <c r="A20" s="19" t="n">
        <v>6</v>
      </c>
      <c r="B20" s="32"/>
      <c r="C20" s="25"/>
      <c r="D20" s="26"/>
      <c r="E20" s="28" t="str">
        <f aca="false">IF(OR(C20="",D20="Oui"),"",C20)</f>
        <v/>
      </c>
      <c r="F20" s="28" t="str">
        <f aca="false">IF(OR(E20="",L19=""),"",ABS(E20-L19))</f>
        <v/>
      </c>
      <c r="G20" s="28" t="str">
        <f aca="false">IF(OR(C20="",$D$5=""),"",$D$5)</f>
        <v/>
      </c>
      <c r="H20" s="28" t="str">
        <f aca="false">IF(OR(C20="",$D$7=""),"",$D$7)</f>
        <v/>
      </c>
      <c r="I20" s="28" t="str">
        <f aca="false">IF(OR(C20="",$D$8=""),"",$D$8)</f>
        <v/>
      </c>
      <c r="J20" s="34" t="str">
        <f aca="false">IF(OR(C20="",H20=""),"",IF(OR(C20&gt;H20,C20&lt;I20),"Hors limites",IF(AND(COUNT($C$15:C20)&gt;=8,OR(MIN(C13:C20)&gt;G20,MAX(C13:C20)&lt;G20)),"8 points du même côté",IF(AND(COUNT($C$15:C20)&gt;=6,OR(AND(C20&gt;C19,C19&gt;C18,C18&gt;C17,C17&gt;C16,C16&gt;C15),AND(C20&lt;C19,C19&lt;C18,C18&lt;C17,C17&lt;C16,C16&lt;C15))),"6 points en tendance","Normal"))))</f>
        <v/>
      </c>
      <c r="K20" s="39"/>
      <c r="L20" s="40" t="str">
        <f aca="false">IF(C20="","",IF(E20&lt;&gt;"",E20,L19))</f>
        <v/>
      </c>
    </row>
    <row r="21" customFormat="false" ht="18" hidden="false" customHeight="true" outlineLevel="0" collapsed="false">
      <c r="A21" s="19" t="n">
        <v>7</v>
      </c>
      <c r="B21" s="32"/>
      <c r="C21" s="25"/>
      <c r="D21" s="26"/>
      <c r="E21" s="28" t="str">
        <f aca="false">IF(OR(C21="",D21="Oui"),"",C21)</f>
        <v/>
      </c>
      <c r="F21" s="28" t="str">
        <f aca="false">IF(OR(E21="",L20=""),"",ABS(E21-L20))</f>
        <v/>
      </c>
      <c r="G21" s="28" t="str">
        <f aca="false">IF(OR(C21="",$D$5=""),"",$D$5)</f>
        <v/>
      </c>
      <c r="H21" s="28" t="str">
        <f aca="false">IF(OR(C21="",$D$7=""),"",$D$7)</f>
        <v/>
      </c>
      <c r="I21" s="28" t="str">
        <f aca="false">IF(OR(C21="",$D$8=""),"",$D$8)</f>
        <v/>
      </c>
      <c r="J21" s="34" t="str">
        <f aca="false">IF(OR(C21="",H21=""),"",IF(OR(C21&gt;H21,C21&lt;I21),"Hors limites",IF(AND(COUNT($C$15:C21)&gt;=8,OR(MIN(C14:C21)&gt;G21,MAX(C14:C21)&lt;G21)),"8 points du même côté",IF(AND(COUNT($C$15:C21)&gt;=6,OR(AND(C21&gt;C20,C20&gt;C19,C19&gt;C18,C18&gt;C17,C17&gt;C16),AND(C21&lt;C20,C20&lt;C19,C19&lt;C18,C18&lt;C17,C17&lt;C16))),"6 points en tendance","Normal"))))</f>
        <v/>
      </c>
      <c r="K21" s="39"/>
      <c r="L21" s="40" t="str">
        <f aca="false">IF(C21="","",IF(E21&lt;&gt;"",E21,L20))</f>
        <v/>
      </c>
    </row>
    <row r="22" customFormat="false" ht="18" hidden="false" customHeight="true" outlineLevel="0" collapsed="false">
      <c r="A22" s="19" t="n">
        <v>8</v>
      </c>
      <c r="B22" s="32"/>
      <c r="C22" s="25"/>
      <c r="D22" s="26"/>
      <c r="E22" s="28" t="str">
        <f aca="false">IF(OR(C22="",D22="Oui"),"",C22)</f>
        <v/>
      </c>
      <c r="F22" s="28" t="str">
        <f aca="false">IF(OR(E22="",L21=""),"",ABS(E22-L21))</f>
        <v/>
      </c>
      <c r="G22" s="28" t="str">
        <f aca="false">IF(OR(C22="",$D$5=""),"",$D$5)</f>
        <v/>
      </c>
      <c r="H22" s="28" t="str">
        <f aca="false">IF(OR(C22="",$D$7=""),"",$D$7)</f>
        <v/>
      </c>
      <c r="I22" s="28" t="str">
        <f aca="false">IF(OR(C22="",$D$8=""),"",$D$8)</f>
        <v/>
      </c>
      <c r="J22" s="34" t="str">
        <f aca="false">IF(OR(C22="",H22=""),"",IF(OR(C22&gt;H22,C22&lt;I22),"Hors limites",IF(AND(COUNT($C$15:C22)&gt;=8,OR(MIN(C15:C22)&gt;G22,MAX(C15:C22)&lt;G22)),"8 points du même côté",IF(AND(COUNT($C$15:C22)&gt;=6,OR(AND(C22&gt;C21,C21&gt;C20,C20&gt;C19,C19&gt;C18,C18&gt;C17),AND(C22&lt;C21,C21&lt;C20,C20&lt;C19,C19&lt;C18,C18&lt;C17))),"6 points en tendance","Normal"))))</f>
        <v/>
      </c>
      <c r="K22" s="39"/>
      <c r="L22" s="40" t="str">
        <f aca="false">IF(C22="","",IF(E22&lt;&gt;"",E22,L21))</f>
        <v/>
      </c>
    </row>
    <row r="23" customFormat="false" ht="18" hidden="false" customHeight="true" outlineLevel="0" collapsed="false">
      <c r="A23" s="19" t="n">
        <v>9</v>
      </c>
      <c r="B23" s="32"/>
      <c r="C23" s="25"/>
      <c r="D23" s="26"/>
      <c r="E23" s="28" t="str">
        <f aca="false">IF(OR(C23="",D23="Oui"),"",C23)</f>
        <v/>
      </c>
      <c r="F23" s="28" t="str">
        <f aca="false">IF(OR(E23="",L22=""),"",ABS(E23-L22))</f>
        <v/>
      </c>
      <c r="G23" s="28" t="str">
        <f aca="false">IF(OR(C23="",$D$5=""),"",$D$5)</f>
        <v/>
      </c>
      <c r="H23" s="28" t="str">
        <f aca="false">IF(OR(C23="",$D$7=""),"",$D$7)</f>
        <v/>
      </c>
      <c r="I23" s="28" t="str">
        <f aca="false">IF(OR(C23="",$D$8=""),"",$D$8)</f>
        <v/>
      </c>
      <c r="J23" s="34" t="str">
        <f aca="false">IF(OR(C23="",H23=""),"",IF(OR(C23&gt;H23,C23&lt;I23),"Hors limites",IF(AND(COUNT($C$15:C23)&gt;=8,OR(MIN(C16:C23)&gt;G23,MAX(C16:C23)&lt;G23)),"8 points du même côté",IF(AND(COUNT($C$15:C23)&gt;=6,OR(AND(C23&gt;C22,C22&gt;C21,C21&gt;C20,C20&gt;C19,C19&gt;C18),AND(C23&lt;C22,C22&lt;C21,C21&lt;C20,C20&lt;C19,C19&lt;C18))),"6 points en tendance","Normal"))))</f>
        <v/>
      </c>
      <c r="K23" s="39"/>
      <c r="L23" s="40" t="str">
        <f aca="false">IF(C23="","",IF(E23&lt;&gt;"",E23,L22))</f>
        <v/>
      </c>
    </row>
    <row r="24" customFormat="false" ht="18" hidden="false" customHeight="true" outlineLevel="0" collapsed="false">
      <c r="A24" s="19" t="n">
        <v>10</v>
      </c>
      <c r="B24" s="32"/>
      <c r="C24" s="25"/>
      <c r="D24" s="26"/>
      <c r="E24" s="28" t="str">
        <f aca="false">IF(OR(C24="",D24="Oui"),"",C24)</f>
        <v/>
      </c>
      <c r="F24" s="28" t="str">
        <f aca="false">IF(OR(E24="",L23=""),"",ABS(E24-L23))</f>
        <v/>
      </c>
      <c r="G24" s="28" t="str">
        <f aca="false">IF(OR(C24="",$D$5=""),"",$D$5)</f>
        <v/>
      </c>
      <c r="H24" s="28" t="str">
        <f aca="false">IF(OR(C24="",$D$7=""),"",$D$7)</f>
        <v/>
      </c>
      <c r="I24" s="28" t="str">
        <f aca="false">IF(OR(C24="",$D$8=""),"",$D$8)</f>
        <v/>
      </c>
      <c r="J24" s="34" t="str">
        <f aca="false">IF(OR(C24="",H24=""),"",IF(OR(C24&gt;H24,C24&lt;I24),"Hors limites",IF(AND(COUNT($C$15:C24)&gt;=8,OR(MIN(C17:C24)&gt;G24,MAX(C17:C24)&lt;G24)),"8 points du même côté",IF(AND(COUNT($C$15:C24)&gt;=6,OR(AND(C24&gt;C23,C23&gt;C22,C22&gt;C21,C21&gt;C20,C20&gt;C19),AND(C24&lt;C23,C23&lt;C22,C22&lt;C21,C21&lt;C20,C20&lt;C19))),"6 points en tendance","Normal"))))</f>
        <v/>
      </c>
      <c r="K24" s="39"/>
      <c r="L24" s="40" t="str">
        <f aca="false">IF(C24="","",IF(E24&lt;&gt;"",E24,L23))</f>
        <v/>
      </c>
    </row>
    <row r="25" customFormat="false" ht="18" hidden="false" customHeight="true" outlineLevel="0" collapsed="false">
      <c r="A25" s="19" t="n">
        <v>11</v>
      </c>
      <c r="B25" s="32"/>
      <c r="C25" s="25"/>
      <c r="D25" s="26"/>
      <c r="E25" s="28" t="str">
        <f aca="false">IF(OR(C25="",D25="Oui"),"",C25)</f>
        <v/>
      </c>
      <c r="F25" s="28" t="str">
        <f aca="false">IF(OR(E25="",L24=""),"",ABS(E25-L24))</f>
        <v/>
      </c>
      <c r="G25" s="28" t="str">
        <f aca="false">IF(OR(C25="",$D$5=""),"",$D$5)</f>
        <v/>
      </c>
      <c r="H25" s="28" t="str">
        <f aca="false">IF(OR(C25="",$D$7=""),"",$D$7)</f>
        <v/>
      </c>
      <c r="I25" s="28" t="str">
        <f aca="false">IF(OR(C25="",$D$8=""),"",$D$8)</f>
        <v/>
      </c>
      <c r="J25" s="34" t="str">
        <f aca="false">IF(OR(C25="",H25=""),"",IF(OR(C25&gt;H25,C25&lt;I25),"Hors limites",IF(AND(COUNT($C$15:C25)&gt;=8,OR(MIN(C18:C25)&gt;G25,MAX(C18:C25)&lt;G25)),"8 points du même côté",IF(AND(COUNT($C$15:C25)&gt;=6,OR(AND(C25&gt;C24,C24&gt;C23,C23&gt;C22,C22&gt;C21,C21&gt;C20),AND(C25&lt;C24,C24&lt;C23,C23&lt;C22,C22&lt;C21,C21&lt;C20))),"6 points en tendance","Normal"))))</f>
        <v/>
      </c>
      <c r="K25" s="39"/>
      <c r="L25" s="40" t="str">
        <f aca="false">IF(C25="","",IF(E25&lt;&gt;"",E25,L24))</f>
        <v/>
      </c>
    </row>
    <row r="26" customFormat="false" ht="18" hidden="false" customHeight="true" outlineLevel="0" collapsed="false">
      <c r="A26" s="19" t="n">
        <v>12</v>
      </c>
      <c r="B26" s="32"/>
      <c r="C26" s="25"/>
      <c r="D26" s="26"/>
      <c r="E26" s="28" t="str">
        <f aca="false">IF(OR(C26="",D26="Oui"),"",C26)</f>
        <v/>
      </c>
      <c r="F26" s="28" t="str">
        <f aca="false">IF(OR(E26="",L25=""),"",ABS(E26-L25))</f>
        <v/>
      </c>
      <c r="G26" s="28" t="str">
        <f aca="false">IF(OR(C26="",$D$5=""),"",$D$5)</f>
        <v/>
      </c>
      <c r="H26" s="28" t="str">
        <f aca="false">IF(OR(C26="",$D$7=""),"",$D$7)</f>
        <v/>
      </c>
      <c r="I26" s="28" t="str">
        <f aca="false">IF(OR(C26="",$D$8=""),"",$D$8)</f>
        <v/>
      </c>
      <c r="J26" s="34" t="str">
        <f aca="false">IF(OR(C26="",H26=""),"",IF(OR(C26&gt;H26,C26&lt;I26),"Hors limites",IF(AND(COUNT($C$15:C26)&gt;=8,OR(MIN(C19:C26)&gt;G26,MAX(C19:C26)&lt;G26)),"8 points du même côté",IF(AND(COUNT($C$15:C26)&gt;=6,OR(AND(C26&gt;C25,C25&gt;C24,C24&gt;C23,C23&gt;C22,C22&gt;C21),AND(C26&lt;C25,C25&lt;C24,C24&lt;C23,C23&lt;C22,C22&lt;C21))),"6 points en tendance","Normal"))))</f>
        <v/>
      </c>
      <c r="K26" s="39"/>
      <c r="L26" s="40" t="str">
        <f aca="false">IF(C26="","",IF(E26&lt;&gt;"",E26,L25))</f>
        <v/>
      </c>
    </row>
    <row r="27" customFormat="false" ht="18" hidden="false" customHeight="true" outlineLevel="0" collapsed="false">
      <c r="A27" s="19" t="n">
        <v>13</v>
      </c>
      <c r="B27" s="32"/>
      <c r="C27" s="25"/>
      <c r="D27" s="26"/>
      <c r="E27" s="28" t="str">
        <f aca="false">IF(OR(C27="",D27="Oui"),"",C27)</f>
        <v/>
      </c>
      <c r="F27" s="28" t="str">
        <f aca="false">IF(OR(E27="",L26=""),"",ABS(E27-L26))</f>
        <v/>
      </c>
      <c r="G27" s="28" t="str">
        <f aca="false">IF(OR(C27="",$D$5=""),"",$D$5)</f>
        <v/>
      </c>
      <c r="H27" s="28" t="str">
        <f aca="false">IF(OR(C27="",$D$7=""),"",$D$7)</f>
        <v/>
      </c>
      <c r="I27" s="28" t="str">
        <f aca="false">IF(OR(C27="",$D$8=""),"",$D$8)</f>
        <v/>
      </c>
      <c r="J27" s="34" t="str">
        <f aca="false">IF(OR(C27="",H27=""),"",IF(OR(C27&gt;H27,C27&lt;I27),"Hors limites",IF(AND(COUNT($C$15:C27)&gt;=8,OR(MIN(C20:C27)&gt;G27,MAX(C20:C27)&lt;G27)),"8 points du même côté",IF(AND(COUNT($C$15:C27)&gt;=6,OR(AND(C27&gt;C26,C26&gt;C25,C25&gt;C24,C24&gt;C23,C23&gt;C22),AND(C27&lt;C26,C26&lt;C25,C25&lt;C24,C24&lt;C23,C23&lt;C22))),"6 points en tendance","Normal"))))</f>
        <v/>
      </c>
      <c r="K27" s="39"/>
      <c r="L27" s="40" t="str">
        <f aca="false">IF(C27="","",IF(E27&lt;&gt;"",E27,L26))</f>
        <v/>
      </c>
    </row>
    <row r="28" customFormat="false" ht="18" hidden="false" customHeight="true" outlineLevel="0" collapsed="false">
      <c r="A28" s="19" t="n">
        <v>14</v>
      </c>
      <c r="B28" s="32"/>
      <c r="C28" s="25"/>
      <c r="D28" s="26"/>
      <c r="E28" s="28" t="str">
        <f aca="false">IF(OR(C28="",D28="Oui"),"",C28)</f>
        <v/>
      </c>
      <c r="F28" s="28" t="str">
        <f aca="false">IF(OR(E28="",L27=""),"",ABS(E28-L27))</f>
        <v/>
      </c>
      <c r="G28" s="28" t="str">
        <f aca="false">IF(OR(C28="",$D$5=""),"",$D$5)</f>
        <v/>
      </c>
      <c r="H28" s="28" t="str">
        <f aca="false">IF(OR(C28="",$D$7=""),"",$D$7)</f>
        <v/>
      </c>
      <c r="I28" s="28" t="str">
        <f aca="false">IF(OR(C28="",$D$8=""),"",$D$8)</f>
        <v/>
      </c>
      <c r="J28" s="34" t="str">
        <f aca="false">IF(OR(C28="",H28=""),"",IF(OR(C28&gt;H28,C28&lt;I28),"Hors limites",IF(AND(COUNT($C$15:C28)&gt;=8,OR(MIN(C21:C28)&gt;G28,MAX(C21:C28)&lt;G28)),"8 points du même côté",IF(AND(COUNT($C$15:C28)&gt;=6,OR(AND(C28&gt;C27,C27&gt;C26,C26&gt;C25,C25&gt;C24,C24&gt;C23),AND(C28&lt;C27,C27&lt;C26,C26&lt;C25,C25&lt;C24,C24&lt;C23))),"6 points en tendance","Normal"))))</f>
        <v/>
      </c>
      <c r="K28" s="39"/>
      <c r="L28" s="40" t="str">
        <f aca="false">IF(C28="","",IF(E28&lt;&gt;"",E28,L27))</f>
        <v/>
      </c>
    </row>
    <row r="29" customFormat="false" ht="18" hidden="false" customHeight="true" outlineLevel="0" collapsed="false">
      <c r="A29" s="19" t="n">
        <v>15</v>
      </c>
      <c r="B29" s="32"/>
      <c r="C29" s="25"/>
      <c r="D29" s="26"/>
      <c r="E29" s="28" t="str">
        <f aca="false">IF(OR(C29="",D29="Oui"),"",C29)</f>
        <v/>
      </c>
      <c r="F29" s="28" t="str">
        <f aca="false">IF(OR(E29="",L28=""),"",ABS(E29-L28))</f>
        <v/>
      </c>
      <c r="G29" s="28" t="str">
        <f aca="false">IF(OR(C29="",$D$5=""),"",$D$5)</f>
        <v/>
      </c>
      <c r="H29" s="28" t="str">
        <f aca="false">IF(OR(C29="",$D$7=""),"",$D$7)</f>
        <v/>
      </c>
      <c r="I29" s="28" t="str">
        <f aca="false">IF(OR(C29="",$D$8=""),"",$D$8)</f>
        <v/>
      </c>
      <c r="J29" s="34" t="str">
        <f aca="false">IF(OR(C29="",H29=""),"",IF(OR(C29&gt;H29,C29&lt;I29),"Hors limites",IF(AND(COUNT($C$15:C29)&gt;=8,OR(MIN(C22:C29)&gt;G29,MAX(C22:C29)&lt;G29)),"8 points du même côté",IF(AND(COUNT($C$15:C29)&gt;=6,OR(AND(C29&gt;C28,C28&gt;C27,C27&gt;C26,C26&gt;C25,C25&gt;C24),AND(C29&lt;C28,C28&lt;C27,C27&lt;C26,C26&lt;C25,C25&lt;C24))),"6 points en tendance","Normal"))))</f>
        <v/>
      </c>
      <c r="K29" s="39"/>
      <c r="L29" s="40" t="str">
        <f aca="false">IF(C29="","",IF(E29&lt;&gt;"",E29,L28))</f>
        <v/>
      </c>
    </row>
    <row r="30" customFormat="false" ht="18" hidden="false" customHeight="true" outlineLevel="0" collapsed="false">
      <c r="A30" s="19" t="n">
        <v>16</v>
      </c>
      <c r="B30" s="32"/>
      <c r="C30" s="25"/>
      <c r="D30" s="26"/>
      <c r="E30" s="28" t="str">
        <f aca="false">IF(OR(C30="",D30="Oui"),"",C30)</f>
        <v/>
      </c>
      <c r="F30" s="28" t="str">
        <f aca="false">IF(OR(E30="",L29=""),"",ABS(E30-L29))</f>
        <v/>
      </c>
      <c r="G30" s="28" t="str">
        <f aca="false">IF(OR(C30="",$D$5=""),"",$D$5)</f>
        <v/>
      </c>
      <c r="H30" s="28" t="str">
        <f aca="false">IF(OR(C30="",$D$7=""),"",$D$7)</f>
        <v/>
      </c>
      <c r="I30" s="28" t="str">
        <f aca="false">IF(OR(C30="",$D$8=""),"",$D$8)</f>
        <v/>
      </c>
      <c r="J30" s="34" t="str">
        <f aca="false">IF(OR(C30="",H30=""),"",IF(OR(C30&gt;H30,C30&lt;I30),"Hors limites",IF(AND(COUNT($C$15:C30)&gt;=8,OR(MIN(C23:C30)&gt;G30,MAX(C23:C30)&lt;G30)),"8 points du même côté",IF(AND(COUNT($C$15:C30)&gt;=6,OR(AND(C30&gt;C29,C29&gt;C28,C28&gt;C27,C27&gt;C26,C26&gt;C25),AND(C30&lt;C29,C29&lt;C28,C28&lt;C27,C27&lt;C26,C26&lt;C25))),"6 points en tendance","Normal"))))</f>
        <v/>
      </c>
      <c r="K30" s="39"/>
      <c r="L30" s="40" t="str">
        <f aca="false">IF(C30="","",IF(E30&lt;&gt;"",E30,L29))</f>
        <v/>
      </c>
    </row>
    <row r="31" customFormat="false" ht="18" hidden="false" customHeight="true" outlineLevel="0" collapsed="false">
      <c r="A31" s="19" t="n">
        <v>17</v>
      </c>
      <c r="B31" s="32"/>
      <c r="C31" s="25"/>
      <c r="D31" s="26"/>
      <c r="E31" s="28" t="str">
        <f aca="false">IF(OR(C31="",D31="Oui"),"",C31)</f>
        <v/>
      </c>
      <c r="F31" s="28" t="str">
        <f aca="false">IF(OR(E31="",L30=""),"",ABS(E31-L30))</f>
        <v/>
      </c>
      <c r="G31" s="28" t="str">
        <f aca="false">IF(OR(C31="",$D$5=""),"",$D$5)</f>
        <v/>
      </c>
      <c r="H31" s="28" t="str">
        <f aca="false">IF(OR(C31="",$D$7=""),"",$D$7)</f>
        <v/>
      </c>
      <c r="I31" s="28" t="str">
        <f aca="false">IF(OR(C31="",$D$8=""),"",$D$8)</f>
        <v/>
      </c>
      <c r="J31" s="34" t="str">
        <f aca="false">IF(OR(C31="",H31=""),"",IF(OR(C31&gt;H31,C31&lt;I31),"Hors limites",IF(AND(COUNT($C$15:C31)&gt;=8,OR(MIN(C24:C31)&gt;G31,MAX(C24:C31)&lt;G31)),"8 points du même côté",IF(AND(COUNT($C$15:C31)&gt;=6,OR(AND(C31&gt;C30,C30&gt;C29,C29&gt;C28,C28&gt;C27,C27&gt;C26),AND(C31&lt;C30,C30&lt;C29,C29&lt;C28,C28&lt;C27,C27&lt;C26))),"6 points en tendance","Normal"))))</f>
        <v/>
      </c>
      <c r="K31" s="39"/>
      <c r="L31" s="40" t="str">
        <f aca="false">IF(C31="","",IF(E31&lt;&gt;"",E31,L30))</f>
        <v/>
      </c>
    </row>
    <row r="32" customFormat="false" ht="18" hidden="false" customHeight="true" outlineLevel="0" collapsed="false">
      <c r="A32" s="19" t="n">
        <v>18</v>
      </c>
      <c r="B32" s="32"/>
      <c r="C32" s="25"/>
      <c r="D32" s="26"/>
      <c r="E32" s="28" t="str">
        <f aca="false">IF(OR(C32="",D32="Oui"),"",C32)</f>
        <v/>
      </c>
      <c r="F32" s="28" t="str">
        <f aca="false">IF(OR(E32="",L31=""),"",ABS(E32-L31))</f>
        <v/>
      </c>
      <c r="G32" s="28" t="str">
        <f aca="false">IF(OR(C32="",$D$5=""),"",$D$5)</f>
        <v/>
      </c>
      <c r="H32" s="28" t="str">
        <f aca="false">IF(OR(C32="",$D$7=""),"",$D$7)</f>
        <v/>
      </c>
      <c r="I32" s="28" t="str">
        <f aca="false">IF(OR(C32="",$D$8=""),"",$D$8)</f>
        <v/>
      </c>
      <c r="J32" s="34" t="str">
        <f aca="false">IF(OR(C32="",H32=""),"",IF(OR(C32&gt;H32,C32&lt;I32),"Hors limites",IF(AND(COUNT($C$15:C32)&gt;=8,OR(MIN(C25:C32)&gt;G32,MAX(C25:C32)&lt;G32)),"8 points du même côté",IF(AND(COUNT($C$15:C32)&gt;=6,OR(AND(C32&gt;C31,C31&gt;C30,C30&gt;C29,C29&gt;C28,C28&gt;C27),AND(C32&lt;C31,C31&lt;C30,C30&lt;C29,C29&lt;C28,C28&lt;C27))),"6 points en tendance","Normal"))))</f>
        <v/>
      </c>
      <c r="K32" s="39"/>
      <c r="L32" s="40" t="str">
        <f aca="false">IF(C32="","",IF(E32&lt;&gt;"",E32,L31))</f>
        <v/>
      </c>
    </row>
    <row r="33" customFormat="false" ht="18" hidden="false" customHeight="true" outlineLevel="0" collapsed="false">
      <c r="A33" s="19" t="n">
        <v>19</v>
      </c>
      <c r="B33" s="32"/>
      <c r="C33" s="25"/>
      <c r="D33" s="26"/>
      <c r="E33" s="28" t="str">
        <f aca="false">IF(OR(C33="",D33="Oui"),"",C33)</f>
        <v/>
      </c>
      <c r="F33" s="28" t="str">
        <f aca="false">IF(OR(E33="",L32=""),"",ABS(E33-L32))</f>
        <v/>
      </c>
      <c r="G33" s="28" t="str">
        <f aca="false">IF(OR(C33="",$D$5=""),"",$D$5)</f>
        <v/>
      </c>
      <c r="H33" s="28" t="str">
        <f aca="false">IF(OR(C33="",$D$7=""),"",$D$7)</f>
        <v/>
      </c>
      <c r="I33" s="28" t="str">
        <f aca="false">IF(OR(C33="",$D$8=""),"",$D$8)</f>
        <v/>
      </c>
      <c r="J33" s="34" t="str">
        <f aca="false">IF(OR(C33="",H33=""),"",IF(OR(C33&gt;H33,C33&lt;I33),"Hors limites",IF(AND(COUNT($C$15:C33)&gt;=8,OR(MIN(C26:C33)&gt;G33,MAX(C26:C33)&lt;G33)),"8 points du même côté",IF(AND(COUNT($C$15:C33)&gt;=6,OR(AND(C33&gt;C32,C32&gt;C31,C31&gt;C30,C30&gt;C29,C29&gt;C28),AND(C33&lt;C32,C32&lt;C31,C31&lt;C30,C30&lt;C29,C29&lt;C28))),"6 points en tendance","Normal"))))</f>
        <v/>
      </c>
      <c r="K33" s="39"/>
      <c r="L33" s="40" t="str">
        <f aca="false">IF(C33="","",IF(E33&lt;&gt;"",E33,L32))</f>
        <v/>
      </c>
    </row>
    <row r="34" customFormat="false" ht="18" hidden="false" customHeight="true" outlineLevel="0" collapsed="false">
      <c r="A34" s="19" t="n">
        <v>20</v>
      </c>
      <c r="B34" s="32"/>
      <c r="C34" s="25"/>
      <c r="D34" s="26"/>
      <c r="E34" s="28" t="str">
        <f aca="false">IF(OR(C34="",D34="Oui"),"",C34)</f>
        <v/>
      </c>
      <c r="F34" s="28" t="str">
        <f aca="false">IF(OR(E34="",L33=""),"",ABS(E34-L33))</f>
        <v/>
      </c>
      <c r="G34" s="28" t="str">
        <f aca="false">IF(OR(C34="",$D$5=""),"",$D$5)</f>
        <v/>
      </c>
      <c r="H34" s="28" t="str">
        <f aca="false">IF(OR(C34="",$D$7=""),"",$D$7)</f>
        <v/>
      </c>
      <c r="I34" s="28" t="str">
        <f aca="false">IF(OR(C34="",$D$8=""),"",$D$8)</f>
        <v/>
      </c>
      <c r="J34" s="34" t="str">
        <f aca="false">IF(OR(C34="",H34=""),"",IF(OR(C34&gt;H34,C34&lt;I34),"Hors limites",IF(AND(COUNT($C$15:C34)&gt;=8,OR(MIN(C27:C34)&gt;G34,MAX(C27:C34)&lt;G34)),"8 points du même côté",IF(AND(COUNT($C$15:C34)&gt;=6,OR(AND(C34&gt;C33,C33&gt;C32,C32&gt;C31,C31&gt;C30,C30&gt;C29),AND(C34&lt;C33,C33&lt;C32,C32&lt;C31,C31&lt;C30,C30&lt;C29))),"6 points en tendance","Normal"))))</f>
        <v/>
      </c>
      <c r="K34" s="39"/>
      <c r="L34" s="40" t="str">
        <f aca="false">IF(C34="","",IF(E34&lt;&gt;"",E34,L33))</f>
        <v/>
      </c>
    </row>
    <row r="35" customFormat="false" ht="18" hidden="false" customHeight="true" outlineLevel="0" collapsed="false">
      <c r="A35" s="19" t="n">
        <v>21</v>
      </c>
      <c r="B35" s="32"/>
      <c r="C35" s="25"/>
      <c r="D35" s="26"/>
      <c r="E35" s="28" t="str">
        <f aca="false">IF(OR(C35="",D35="Oui"),"",C35)</f>
        <v/>
      </c>
      <c r="F35" s="28" t="str">
        <f aca="false">IF(OR(E35="",L34=""),"",ABS(E35-L34))</f>
        <v/>
      </c>
      <c r="G35" s="28" t="str">
        <f aca="false">IF(OR(C35="",$D$5=""),"",$D$5)</f>
        <v/>
      </c>
      <c r="H35" s="28" t="str">
        <f aca="false">IF(OR(C35="",$D$7=""),"",$D$7)</f>
        <v/>
      </c>
      <c r="I35" s="28" t="str">
        <f aca="false">IF(OR(C35="",$D$8=""),"",$D$8)</f>
        <v/>
      </c>
      <c r="J35" s="34" t="str">
        <f aca="false">IF(OR(C35="",H35=""),"",IF(OR(C35&gt;H35,C35&lt;I35),"Hors limites",IF(AND(COUNT($C$15:C35)&gt;=8,OR(MIN(C28:C35)&gt;G35,MAX(C28:C35)&lt;G35)),"8 points du même côté",IF(AND(COUNT($C$15:C35)&gt;=6,OR(AND(C35&gt;C34,C34&gt;C33,C33&gt;C32,C32&gt;C31,C31&gt;C30),AND(C35&lt;C34,C34&lt;C33,C33&lt;C32,C32&lt;C31,C31&lt;C30))),"6 points en tendance","Normal"))))</f>
        <v/>
      </c>
      <c r="K35" s="39"/>
      <c r="L35" s="40" t="str">
        <f aca="false">IF(C35="","",IF(E35&lt;&gt;"",E35,L34))</f>
        <v/>
      </c>
    </row>
    <row r="36" customFormat="false" ht="18" hidden="false" customHeight="true" outlineLevel="0" collapsed="false">
      <c r="A36" s="19" t="n">
        <v>22</v>
      </c>
      <c r="B36" s="32"/>
      <c r="C36" s="25"/>
      <c r="D36" s="26"/>
      <c r="E36" s="28" t="str">
        <f aca="false">IF(OR(C36="",D36="Oui"),"",C36)</f>
        <v/>
      </c>
      <c r="F36" s="28" t="str">
        <f aca="false">IF(OR(E36="",L35=""),"",ABS(E36-L35))</f>
        <v/>
      </c>
      <c r="G36" s="28" t="str">
        <f aca="false">IF(OR(C36="",$D$5=""),"",$D$5)</f>
        <v/>
      </c>
      <c r="H36" s="28" t="str">
        <f aca="false">IF(OR(C36="",$D$7=""),"",$D$7)</f>
        <v/>
      </c>
      <c r="I36" s="28" t="str">
        <f aca="false">IF(OR(C36="",$D$8=""),"",$D$8)</f>
        <v/>
      </c>
      <c r="J36" s="34" t="str">
        <f aca="false">IF(OR(C36="",H36=""),"",IF(OR(C36&gt;H36,C36&lt;I36),"Hors limites",IF(AND(COUNT($C$15:C36)&gt;=8,OR(MIN(C29:C36)&gt;G36,MAX(C29:C36)&lt;G36)),"8 points du même côté",IF(AND(COUNT($C$15:C36)&gt;=6,OR(AND(C36&gt;C35,C35&gt;C34,C34&gt;C33,C33&gt;C32,C32&gt;C31),AND(C36&lt;C35,C35&lt;C34,C34&lt;C33,C33&lt;C32,C32&lt;C31))),"6 points en tendance","Normal"))))</f>
        <v/>
      </c>
      <c r="K36" s="39"/>
      <c r="L36" s="40" t="str">
        <f aca="false">IF(C36="","",IF(E36&lt;&gt;"",E36,L35))</f>
        <v/>
      </c>
    </row>
    <row r="37" customFormat="false" ht="18" hidden="false" customHeight="true" outlineLevel="0" collapsed="false">
      <c r="A37" s="19" t="n">
        <v>23</v>
      </c>
      <c r="B37" s="32"/>
      <c r="C37" s="25"/>
      <c r="D37" s="26"/>
      <c r="E37" s="28" t="str">
        <f aca="false">IF(OR(C37="",D37="Oui"),"",C37)</f>
        <v/>
      </c>
      <c r="F37" s="28" t="str">
        <f aca="false">IF(OR(E37="",L36=""),"",ABS(E37-L36))</f>
        <v/>
      </c>
      <c r="G37" s="28" t="str">
        <f aca="false">IF(OR(C37="",$D$5=""),"",$D$5)</f>
        <v/>
      </c>
      <c r="H37" s="28" t="str">
        <f aca="false">IF(OR(C37="",$D$7=""),"",$D$7)</f>
        <v/>
      </c>
      <c r="I37" s="28" t="str">
        <f aca="false">IF(OR(C37="",$D$8=""),"",$D$8)</f>
        <v/>
      </c>
      <c r="J37" s="34" t="str">
        <f aca="false">IF(OR(C37="",H37=""),"",IF(OR(C37&gt;H37,C37&lt;I37),"Hors limites",IF(AND(COUNT($C$15:C37)&gt;=8,OR(MIN(C30:C37)&gt;G37,MAX(C30:C37)&lt;G37)),"8 points du même côté",IF(AND(COUNT($C$15:C37)&gt;=6,OR(AND(C37&gt;C36,C36&gt;C35,C35&gt;C34,C34&gt;C33,C33&gt;C32),AND(C37&lt;C36,C36&lt;C35,C35&lt;C34,C34&lt;C33,C33&lt;C32))),"6 points en tendance","Normal"))))</f>
        <v/>
      </c>
      <c r="K37" s="39"/>
      <c r="L37" s="40" t="str">
        <f aca="false">IF(C37="","",IF(E37&lt;&gt;"",E37,L36))</f>
        <v/>
      </c>
    </row>
    <row r="38" customFormat="false" ht="18" hidden="false" customHeight="true" outlineLevel="0" collapsed="false">
      <c r="A38" s="19" t="n">
        <v>24</v>
      </c>
      <c r="B38" s="32"/>
      <c r="C38" s="25"/>
      <c r="D38" s="26"/>
      <c r="E38" s="28" t="str">
        <f aca="false">IF(OR(C38="",D38="Oui"),"",C38)</f>
        <v/>
      </c>
      <c r="F38" s="28" t="str">
        <f aca="false">IF(OR(E38="",L37=""),"",ABS(E38-L37))</f>
        <v/>
      </c>
      <c r="G38" s="28" t="str">
        <f aca="false">IF(OR(C38="",$D$5=""),"",$D$5)</f>
        <v/>
      </c>
      <c r="H38" s="28" t="str">
        <f aca="false">IF(OR(C38="",$D$7=""),"",$D$7)</f>
        <v/>
      </c>
      <c r="I38" s="28" t="str">
        <f aca="false">IF(OR(C38="",$D$8=""),"",$D$8)</f>
        <v/>
      </c>
      <c r="J38" s="34" t="str">
        <f aca="false">IF(OR(C38="",H38=""),"",IF(OR(C38&gt;H38,C38&lt;I38),"Hors limites",IF(AND(COUNT($C$15:C38)&gt;=8,OR(MIN(C31:C38)&gt;G38,MAX(C31:C38)&lt;G38)),"8 points du même côté",IF(AND(COUNT($C$15:C38)&gt;=6,OR(AND(C38&gt;C37,C37&gt;C36,C36&gt;C35,C35&gt;C34,C34&gt;C33),AND(C38&lt;C37,C37&lt;C36,C36&lt;C35,C35&lt;C34,C34&lt;C33))),"6 points en tendance","Normal"))))</f>
        <v/>
      </c>
      <c r="K38" s="39"/>
      <c r="L38" s="40" t="str">
        <f aca="false">IF(C38="","",IF(E38&lt;&gt;"",E38,L37))</f>
        <v/>
      </c>
    </row>
    <row r="39" customFormat="false" ht="18" hidden="false" customHeight="true" outlineLevel="0" collapsed="false">
      <c r="A39" s="19" t="n">
        <v>25</v>
      </c>
      <c r="B39" s="32"/>
      <c r="C39" s="25"/>
      <c r="D39" s="26"/>
      <c r="E39" s="28" t="str">
        <f aca="false">IF(OR(C39="",D39="Oui"),"",C39)</f>
        <v/>
      </c>
      <c r="F39" s="28" t="str">
        <f aca="false">IF(OR(E39="",L38=""),"",ABS(E39-L38))</f>
        <v/>
      </c>
      <c r="G39" s="28" t="str">
        <f aca="false">IF(OR(C39="",$D$5=""),"",$D$5)</f>
        <v/>
      </c>
      <c r="H39" s="28" t="str">
        <f aca="false">IF(OR(C39="",$D$7=""),"",$D$7)</f>
        <v/>
      </c>
      <c r="I39" s="28" t="str">
        <f aca="false">IF(OR(C39="",$D$8=""),"",$D$8)</f>
        <v/>
      </c>
      <c r="J39" s="34" t="str">
        <f aca="false">IF(OR(C39="",H39=""),"",IF(OR(C39&gt;H39,C39&lt;I39),"Hors limites",IF(AND(COUNT($C$15:C39)&gt;=8,OR(MIN(C32:C39)&gt;G39,MAX(C32:C39)&lt;G39)),"8 points du même côté",IF(AND(COUNT($C$15:C39)&gt;=6,OR(AND(C39&gt;C38,C38&gt;C37,C37&gt;C36,C36&gt;C35,C35&gt;C34),AND(C39&lt;C38,C38&lt;C37,C37&lt;C36,C36&lt;C35,C35&lt;C34))),"6 points en tendance","Normal"))))</f>
        <v/>
      </c>
      <c r="K39" s="39"/>
      <c r="L39" s="40" t="str">
        <f aca="false">IF(C39="","",IF(E39&lt;&gt;"",E39,L38))</f>
        <v/>
      </c>
    </row>
    <row r="40" customFormat="false" ht="18" hidden="false" customHeight="true" outlineLevel="0" collapsed="false">
      <c r="A40" s="19" t="n">
        <v>26</v>
      </c>
      <c r="B40" s="32"/>
      <c r="C40" s="25"/>
      <c r="D40" s="26"/>
      <c r="E40" s="28" t="str">
        <f aca="false">IF(OR(C40="",D40="Oui"),"",C40)</f>
        <v/>
      </c>
      <c r="F40" s="28" t="str">
        <f aca="false">IF(OR(E40="",L39=""),"",ABS(E40-L39))</f>
        <v/>
      </c>
      <c r="G40" s="28" t="str">
        <f aca="false">IF(OR(C40="",$D$5=""),"",$D$5)</f>
        <v/>
      </c>
      <c r="H40" s="28" t="str">
        <f aca="false">IF(OR(C40="",$D$7=""),"",$D$7)</f>
        <v/>
      </c>
      <c r="I40" s="28" t="str">
        <f aca="false">IF(OR(C40="",$D$8=""),"",$D$8)</f>
        <v/>
      </c>
      <c r="J40" s="34" t="str">
        <f aca="false">IF(OR(C40="",H40=""),"",IF(OR(C40&gt;H40,C40&lt;I40),"Hors limites",IF(AND(COUNT($C$15:C40)&gt;=8,OR(MIN(C33:C40)&gt;G40,MAX(C33:C40)&lt;G40)),"8 points du même côté",IF(AND(COUNT($C$15:C40)&gt;=6,OR(AND(C40&gt;C39,C39&gt;C38,C38&gt;C37,C37&gt;C36,C36&gt;C35),AND(C40&lt;C39,C39&lt;C38,C38&lt;C37,C37&lt;C36,C36&lt;C35))),"6 points en tendance","Normal"))))</f>
        <v/>
      </c>
      <c r="K40" s="39"/>
      <c r="L40" s="40" t="str">
        <f aca="false">IF(C40="","",IF(E40&lt;&gt;"",E40,L39))</f>
        <v/>
      </c>
    </row>
    <row r="41" customFormat="false" ht="18" hidden="false" customHeight="true" outlineLevel="0" collapsed="false">
      <c r="A41" s="19" t="n">
        <v>27</v>
      </c>
      <c r="B41" s="32"/>
      <c r="C41" s="25"/>
      <c r="D41" s="26"/>
      <c r="E41" s="28" t="str">
        <f aca="false">IF(OR(C41="",D41="Oui"),"",C41)</f>
        <v/>
      </c>
      <c r="F41" s="28" t="str">
        <f aca="false">IF(OR(E41="",L40=""),"",ABS(E41-L40))</f>
        <v/>
      </c>
      <c r="G41" s="28" t="str">
        <f aca="false">IF(OR(C41="",$D$5=""),"",$D$5)</f>
        <v/>
      </c>
      <c r="H41" s="28" t="str">
        <f aca="false">IF(OR(C41="",$D$7=""),"",$D$7)</f>
        <v/>
      </c>
      <c r="I41" s="28" t="str">
        <f aca="false">IF(OR(C41="",$D$8=""),"",$D$8)</f>
        <v/>
      </c>
      <c r="J41" s="34" t="str">
        <f aca="false">IF(OR(C41="",H41=""),"",IF(OR(C41&gt;H41,C41&lt;I41),"Hors limites",IF(AND(COUNT($C$15:C41)&gt;=8,OR(MIN(C34:C41)&gt;G41,MAX(C34:C41)&lt;G41)),"8 points du même côté",IF(AND(COUNT($C$15:C41)&gt;=6,OR(AND(C41&gt;C40,C40&gt;C39,C39&gt;C38,C38&gt;C37,C37&gt;C36),AND(C41&lt;C40,C40&lt;C39,C39&lt;C38,C38&lt;C37,C37&lt;C36))),"6 points en tendance","Normal"))))</f>
        <v/>
      </c>
      <c r="K41" s="39"/>
      <c r="L41" s="40" t="str">
        <f aca="false">IF(C41="","",IF(E41&lt;&gt;"",E41,L40))</f>
        <v/>
      </c>
    </row>
    <row r="42" customFormat="false" ht="18" hidden="false" customHeight="true" outlineLevel="0" collapsed="false">
      <c r="A42" s="19" t="n">
        <v>28</v>
      </c>
      <c r="B42" s="32"/>
      <c r="C42" s="25"/>
      <c r="D42" s="26"/>
      <c r="E42" s="28" t="str">
        <f aca="false">IF(OR(C42="",D42="Oui"),"",C42)</f>
        <v/>
      </c>
      <c r="F42" s="28" t="str">
        <f aca="false">IF(OR(E42="",L41=""),"",ABS(E42-L41))</f>
        <v/>
      </c>
      <c r="G42" s="28" t="str">
        <f aca="false">IF(OR(C42="",$D$5=""),"",$D$5)</f>
        <v/>
      </c>
      <c r="H42" s="28" t="str">
        <f aca="false">IF(OR(C42="",$D$7=""),"",$D$7)</f>
        <v/>
      </c>
      <c r="I42" s="28" t="str">
        <f aca="false">IF(OR(C42="",$D$8=""),"",$D$8)</f>
        <v/>
      </c>
      <c r="J42" s="34" t="str">
        <f aca="false">IF(OR(C42="",H42=""),"",IF(OR(C42&gt;H42,C42&lt;I42),"Hors limites",IF(AND(COUNT($C$15:C42)&gt;=8,OR(MIN(C35:C42)&gt;G42,MAX(C35:C42)&lt;G42)),"8 points du même côté",IF(AND(COUNT($C$15:C42)&gt;=6,OR(AND(C42&gt;C41,C41&gt;C40,C40&gt;C39,C39&gt;C38,C38&gt;C37),AND(C42&lt;C41,C41&lt;C40,C40&lt;C39,C39&lt;C38,C38&lt;C37))),"6 points en tendance","Normal"))))</f>
        <v/>
      </c>
      <c r="K42" s="39"/>
      <c r="L42" s="40" t="str">
        <f aca="false">IF(C42="","",IF(E42&lt;&gt;"",E42,L41))</f>
        <v/>
      </c>
    </row>
    <row r="43" customFormat="false" ht="18" hidden="false" customHeight="true" outlineLevel="0" collapsed="false">
      <c r="A43" s="19" t="n">
        <v>29</v>
      </c>
      <c r="B43" s="32"/>
      <c r="C43" s="25"/>
      <c r="D43" s="26"/>
      <c r="E43" s="28" t="str">
        <f aca="false">IF(OR(C43="",D43="Oui"),"",C43)</f>
        <v/>
      </c>
      <c r="F43" s="28" t="str">
        <f aca="false">IF(OR(E43="",L42=""),"",ABS(E43-L42))</f>
        <v/>
      </c>
      <c r="G43" s="28" t="str">
        <f aca="false">IF(OR(C43="",$D$5=""),"",$D$5)</f>
        <v/>
      </c>
      <c r="H43" s="28" t="str">
        <f aca="false">IF(OR(C43="",$D$7=""),"",$D$7)</f>
        <v/>
      </c>
      <c r="I43" s="28" t="str">
        <f aca="false">IF(OR(C43="",$D$8=""),"",$D$8)</f>
        <v/>
      </c>
      <c r="J43" s="34" t="str">
        <f aca="false">IF(OR(C43="",H43=""),"",IF(OR(C43&gt;H43,C43&lt;I43),"Hors limites",IF(AND(COUNT($C$15:C43)&gt;=8,OR(MIN(C36:C43)&gt;G43,MAX(C36:C43)&lt;G43)),"8 points du même côté",IF(AND(COUNT($C$15:C43)&gt;=6,OR(AND(C43&gt;C42,C42&gt;C41,C41&gt;C40,C40&gt;C39,C39&gt;C38),AND(C43&lt;C42,C42&lt;C41,C41&lt;C40,C40&lt;C39,C39&lt;C38))),"6 points en tendance","Normal"))))</f>
        <v/>
      </c>
      <c r="K43" s="39"/>
      <c r="L43" s="40" t="str">
        <f aca="false">IF(C43="","",IF(E43&lt;&gt;"",E43,L42))</f>
        <v/>
      </c>
    </row>
    <row r="44" customFormat="false" ht="18" hidden="false" customHeight="true" outlineLevel="0" collapsed="false">
      <c r="A44" s="19" t="n">
        <v>30</v>
      </c>
      <c r="B44" s="32"/>
      <c r="C44" s="25"/>
      <c r="D44" s="26"/>
      <c r="E44" s="28" t="str">
        <f aca="false">IF(OR(C44="",D44="Oui"),"",C44)</f>
        <v/>
      </c>
      <c r="F44" s="28" t="str">
        <f aca="false">IF(OR(E44="",L43=""),"",ABS(E44-L43))</f>
        <v/>
      </c>
      <c r="G44" s="28" t="str">
        <f aca="false">IF(OR(C44="",$D$5=""),"",$D$5)</f>
        <v/>
      </c>
      <c r="H44" s="28" t="str">
        <f aca="false">IF(OR(C44="",$D$7=""),"",$D$7)</f>
        <v/>
      </c>
      <c r="I44" s="28" t="str">
        <f aca="false">IF(OR(C44="",$D$8=""),"",$D$8)</f>
        <v/>
      </c>
      <c r="J44" s="34" t="str">
        <f aca="false">IF(OR(C44="",H44=""),"",IF(OR(C44&gt;H44,C44&lt;I44),"Hors limites",IF(AND(COUNT($C$15:C44)&gt;=8,OR(MIN(C37:C44)&gt;G44,MAX(C37:C44)&lt;G44)),"8 points du même côté",IF(AND(COUNT($C$15:C44)&gt;=6,OR(AND(C44&gt;C43,C43&gt;C42,C42&gt;C41,C41&gt;C40,C40&gt;C39),AND(C44&lt;C43,C43&lt;C42,C42&lt;C41,C41&lt;C40,C40&lt;C39))),"6 points en tendance","Normal"))))</f>
        <v/>
      </c>
      <c r="K44" s="39"/>
      <c r="L44" s="40" t="str">
        <f aca="false">IF(C44="","",IF(E44&lt;&gt;"",E44,L43))</f>
        <v/>
      </c>
    </row>
  </sheetData>
  <mergeCells count="20">
    <mergeCell ref="A4:C4"/>
    <mergeCell ref="D4:H4"/>
    <mergeCell ref="A5:C5"/>
    <mergeCell ref="D5:F5"/>
    <mergeCell ref="A6:C6"/>
    <mergeCell ref="D6:F6"/>
    <mergeCell ref="A7:C7"/>
    <mergeCell ref="D7:F7"/>
    <mergeCell ref="A8:C8"/>
    <mergeCell ref="D8:F8"/>
    <mergeCell ref="A9:C9"/>
    <mergeCell ref="D9:F9"/>
    <mergeCell ref="A10:C10"/>
    <mergeCell ref="D10:F10"/>
    <mergeCell ref="A11:C11"/>
    <mergeCell ref="D11:F11"/>
    <mergeCell ref="A13:C13"/>
    <mergeCell ref="D13:F13"/>
    <mergeCell ref="G13:I13"/>
    <mergeCell ref="J13:K13"/>
  </mergeCells>
  <conditionalFormatting sqref="J15:J44">
    <cfRule type="expression" priority="2" aboveAverage="0" equalAverage="0" bottom="0" percent="0" rank="0" text="" dxfId="0">
      <formula>$J15="Hors limites"</formula>
    </cfRule>
    <cfRule type="expression" priority="3" aboveAverage="0" equalAverage="0" bottom="0" percent="0" rank="0" text="" dxfId="2">
      <formula>OR($J15="8 points du même côté",$J15="6 points en tendance")</formula>
    </cfRule>
    <cfRule type="expression" priority="4" aboveAverage="0" equalAverage="0" bottom="0" percent="0" rank="0" text="" dxfId="1">
      <formula>$J15="Normal"</formula>
    </cfRule>
  </conditionalFormatting>
  <dataValidations count="1">
    <dataValidation allowBlank="true" errorStyle="stop" operator="between" showDropDown="false" showErrorMessage="false" showInputMessage="false" sqref="D15:D44"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E8593C"/>
    <pageSetUpPr fitToPage="true"/>
  </sheetPr>
  <dimension ref="A1:K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18"/>
    <col collapsed="false" customWidth="true" hidden="false" outlineLevel="0" max="4" min="4" style="0" width="30"/>
    <col collapsed="false" customWidth="true" hidden="false" outlineLevel="0" max="6" min="5" style="0" width="46"/>
    <col collapsed="false" customWidth="true" hidden="false" outlineLevel="0" max="7" min="7" style="0" width="22"/>
    <col collapsed="false" customWidth="true" hidden="false" outlineLevel="0" max="8" min="8" style="0" width="12"/>
    <col collapsed="false" customWidth="true" hidden="false" outlineLevel="0" max="9" min="9" style="0" width="13"/>
    <col collapsed="false" customWidth="true" hidden="false" outlineLevel="0" max="10" min="10" style="0" width="30"/>
    <col collapsed="false" customWidth="true" hidden="false" outlineLevel="0" max="11" min="11" style="0" width="10"/>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81</v>
      </c>
    </row>
    <row r="3" customFormat="false" ht="15" hidden="false" customHeight="false" outlineLevel="0" collapsed="false">
      <c r="A3" s="10" t="s">
        <v>82</v>
      </c>
    </row>
    <row r="4" customFormat="false" ht="23.85" hidden="false" customHeight="false" outlineLevel="0" collapsed="false">
      <c r="B4" s="11" t="s">
        <v>83</v>
      </c>
      <c r="C4" s="41" t="n">
        <f aca="true">TODAY()</f>
        <v>46316</v>
      </c>
      <c r="D4" s="42" t="s">
        <v>84</v>
      </c>
    </row>
    <row r="5" customFormat="false" ht="30" hidden="false" customHeight="true" outlineLevel="0" collapsed="false">
      <c r="B5" s="11" t="s">
        <v>85</v>
      </c>
      <c r="C5" s="14" t="n">
        <f aca="false">COUNTA(F11:F25)</f>
        <v>0</v>
      </c>
    </row>
    <row r="6" customFormat="false" ht="30" hidden="false" customHeight="true" outlineLevel="0" collapsed="false">
      <c r="B6" s="11" t="s">
        <v>86</v>
      </c>
      <c r="C6" s="14" t="n">
        <f aca="false">SUMPRODUCT((F11:F25&lt;&gt;"")*(I11:I25&lt;&gt;"Réalisée")*(I11:I25&lt;&gt;"Abandonnée"))</f>
        <v>0</v>
      </c>
    </row>
    <row r="7" customFormat="false" ht="30" hidden="false" customHeight="true" outlineLevel="0" collapsed="false">
      <c r="B7" s="11" t="s">
        <v>87</v>
      </c>
      <c r="C7" s="14" t="n">
        <f aca="false">COUNTIF(K11:K25,"En retard")</f>
        <v>0</v>
      </c>
    </row>
    <row r="9" customFormat="false" ht="19.5" hidden="false" customHeight="true" outlineLevel="0" collapsed="false">
      <c r="A9" s="16" t="s">
        <v>88</v>
      </c>
      <c r="B9" s="16"/>
      <c r="C9" s="16"/>
      <c r="D9" s="16"/>
      <c r="E9" s="17" t="s">
        <v>89</v>
      </c>
      <c r="F9" s="17"/>
      <c r="G9" s="16" t="s">
        <v>90</v>
      </c>
      <c r="H9" s="16"/>
      <c r="I9" s="16"/>
      <c r="J9" s="17" t="s">
        <v>91</v>
      </c>
      <c r="K9" s="17"/>
    </row>
    <row r="10" customFormat="false" ht="33.75" hidden="false" customHeight="true" outlineLevel="0" collapsed="false">
      <c r="A10" s="18" t="s">
        <v>36</v>
      </c>
      <c r="B10" s="18" t="s">
        <v>92</v>
      </c>
      <c r="C10" s="18" t="s">
        <v>93</v>
      </c>
      <c r="D10" s="18" t="s">
        <v>94</v>
      </c>
      <c r="E10" s="18" t="s">
        <v>95</v>
      </c>
      <c r="F10" s="18" t="s">
        <v>96</v>
      </c>
      <c r="G10" s="18" t="s">
        <v>97</v>
      </c>
      <c r="H10" s="18" t="s">
        <v>98</v>
      </c>
      <c r="I10" s="18" t="s">
        <v>99</v>
      </c>
      <c r="J10" s="18" t="s">
        <v>100</v>
      </c>
      <c r="K10" s="18" t="s">
        <v>101</v>
      </c>
    </row>
    <row r="11" customFormat="false" ht="30" hidden="false" customHeight="true" outlineLevel="0" collapsed="false">
      <c r="A11" s="19" t="n">
        <v>1</v>
      </c>
      <c r="B11" s="43"/>
      <c r="C11" s="12"/>
      <c r="D11" s="12"/>
      <c r="E11" s="12"/>
      <c r="F11" s="12"/>
      <c r="G11" s="12"/>
      <c r="H11" s="43"/>
      <c r="I11" s="26"/>
      <c r="J11" s="12"/>
      <c r="K11" s="21" t="str">
        <f aca="false">IF(AND(F11&lt;&gt;"",H11&lt;&gt;"",I11&lt;&gt;"Réalisée",I11&lt;&gt;"Abandonnée"),IF(H11&lt;$C$4,"En retard",""),"")</f>
        <v/>
      </c>
    </row>
    <row r="12" customFormat="false" ht="30" hidden="false" customHeight="true" outlineLevel="0" collapsed="false">
      <c r="A12" s="19" t="n">
        <v>2</v>
      </c>
      <c r="B12" s="43"/>
      <c r="C12" s="12"/>
      <c r="D12" s="12"/>
      <c r="E12" s="12"/>
      <c r="F12" s="12"/>
      <c r="G12" s="12"/>
      <c r="H12" s="43"/>
      <c r="I12" s="26"/>
      <c r="J12" s="12"/>
      <c r="K12" s="21" t="str">
        <f aca="false">IF(AND(F12&lt;&gt;"",H12&lt;&gt;"",I12&lt;&gt;"Réalisée",I12&lt;&gt;"Abandonnée"),IF(H12&lt;$C$4,"En retard",""),"")</f>
        <v/>
      </c>
    </row>
    <row r="13" customFormat="false" ht="30" hidden="false" customHeight="true" outlineLevel="0" collapsed="false">
      <c r="A13" s="19" t="n">
        <v>3</v>
      </c>
      <c r="B13" s="43"/>
      <c r="C13" s="12"/>
      <c r="D13" s="12"/>
      <c r="E13" s="12"/>
      <c r="F13" s="12"/>
      <c r="G13" s="12"/>
      <c r="H13" s="43"/>
      <c r="I13" s="26"/>
      <c r="J13" s="12"/>
      <c r="K13" s="21" t="str">
        <f aca="false">IF(AND(F13&lt;&gt;"",H13&lt;&gt;"",I13&lt;&gt;"Réalisée",I13&lt;&gt;"Abandonnée"),IF(H13&lt;$C$4,"En retard",""),"")</f>
        <v/>
      </c>
    </row>
    <row r="14" customFormat="false" ht="30" hidden="false" customHeight="true" outlineLevel="0" collapsed="false">
      <c r="A14" s="19" t="n">
        <v>4</v>
      </c>
      <c r="B14" s="43"/>
      <c r="C14" s="12"/>
      <c r="D14" s="12"/>
      <c r="E14" s="12"/>
      <c r="F14" s="12"/>
      <c r="G14" s="12"/>
      <c r="H14" s="43"/>
      <c r="I14" s="26"/>
      <c r="J14" s="12"/>
      <c r="K14" s="21" t="str">
        <f aca="false">IF(AND(F14&lt;&gt;"",H14&lt;&gt;"",I14&lt;&gt;"Réalisée",I14&lt;&gt;"Abandonnée"),IF(H14&lt;$C$4,"En retard",""),"")</f>
        <v/>
      </c>
    </row>
    <row r="15" customFormat="false" ht="30" hidden="false" customHeight="true" outlineLevel="0" collapsed="false">
      <c r="A15" s="19" t="n">
        <v>5</v>
      </c>
      <c r="B15" s="43"/>
      <c r="C15" s="12"/>
      <c r="D15" s="12"/>
      <c r="E15" s="12"/>
      <c r="F15" s="12"/>
      <c r="G15" s="12"/>
      <c r="H15" s="43"/>
      <c r="I15" s="26"/>
      <c r="J15" s="12"/>
      <c r="K15" s="21" t="str">
        <f aca="false">IF(AND(F15&lt;&gt;"",H15&lt;&gt;"",I15&lt;&gt;"Réalisée",I15&lt;&gt;"Abandonnée"),IF(H15&lt;$C$4,"En retard",""),"")</f>
        <v/>
      </c>
    </row>
    <row r="16" customFormat="false" ht="30" hidden="false" customHeight="true" outlineLevel="0" collapsed="false">
      <c r="A16" s="19" t="n">
        <v>6</v>
      </c>
      <c r="B16" s="43"/>
      <c r="C16" s="12"/>
      <c r="D16" s="12"/>
      <c r="E16" s="12"/>
      <c r="F16" s="12"/>
      <c r="G16" s="12"/>
      <c r="H16" s="43"/>
      <c r="I16" s="26"/>
      <c r="J16" s="12"/>
      <c r="K16" s="21" t="str">
        <f aca="false">IF(AND(F16&lt;&gt;"",H16&lt;&gt;"",I16&lt;&gt;"Réalisée",I16&lt;&gt;"Abandonnée"),IF(H16&lt;$C$4,"En retard",""),"")</f>
        <v/>
      </c>
    </row>
    <row r="17" customFormat="false" ht="30" hidden="false" customHeight="true" outlineLevel="0" collapsed="false">
      <c r="A17" s="19" t="n">
        <v>7</v>
      </c>
      <c r="B17" s="43"/>
      <c r="C17" s="12"/>
      <c r="D17" s="12"/>
      <c r="E17" s="12"/>
      <c r="F17" s="12"/>
      <c r="G17" s="12"/>
      <c r="H17" s="43"/>
      <c r="I17" s="26"/>
      <c r="J17" s="12"/>
      <c r="K17" s="21" t="str">
        <f aca="false">IF(AND(F17&lt;&gt;"",H17&lt;&gt;"",I17&lt;&gt;"Réalisée",I17&lt;&gt;"Abandonnée"),IF(H17&lt;$C$4,"En retard",""),"")</f>
        <v/>
      </c>
    </row>
    <row r="18" customFormat="false" ht="30" hidden="false" customHeight="true" outlineLevel="0" collapsed="false">
      <c r="A18" s="19" t="n">
        <v>8</v>
      </c>
      <c r="B18" s="43"/>
      <c r="C18" s="12"/>
      <c r="D18" s="12"/>
      <c r="E18" s="12"/>
      <c r="F18" s="12"/>
      <c r="G18" s="12"/>
      <c r="H18" s="43"/>
      <c r="I18" s="26"/>
      <c r="J18" s="12"/>
      <c r="K18" s="21" t="str">
        <f aca="false">IF(AND(F18&lt;&gt;"",H18&lt;&gt;"",I18&lt;&gt;"Réalisée",I18&lt;&gt;"Abandonnée"),IF(H18&lt;$C$4,"En retard",""),"")</f>
        <v/>
      </c>
    </row>
    <row r="19" customFormat="false" ht="30" hidden="false" customHeight="true" outlineLevel="0" collapsed="false">
      <c r="A19" s="19" t="n">
        <v>9</v>
      </c>
      <c r="B19" s="43"/>
      <c r="C19" s="12"/>
      <c r="D19" s="12"/>
      <c r="E19" s="12"/>
      <c r="F19" s="12"/>
      <c r="G19" s="12"/>
      <c r="H19" s="43"/>
      <c r="I19" s="26"/>
      <c r="J19" s="12"/>
      <c r="K19" s="21" t="str">
        <f aca="false">IF(AND(F19&lt;&gt;"",H19&lt;&gt;"",I19&lt;&gt;"Réalisée",I19&lt;&gt;"Abandonnée"),IF(H19&lt;$C$4,"En retard",""),"")</f>
        <v/>
      </c>
    </row>
    <row r="20" customFormat="false" ht="30" hidden="false" customHeight="true" outlineLevel="0" collapsed="false">
      <c r="A20" s="19" t="n">
        <v>10</v>
      </c>
      <c r="B20" s="43"/>
      <c r="C20" s="12"/>
      <c r="D20" s="12"/>
      <c r="E20" s="12"/>
      <c r="F20" s="12"/>
      <c r="G20" s="12"/>
      <c r="H20" s="43"/>
      <c r="I20" s="26"/>
      <c r="J20" s="12"/>
      <c r="K20" s="21" t="str">
        <f aca="false">IF(AND(F20&lt;&gt;"",H20&lt;&gt;"",I20&lt;&gt;"Réalisée",I20&lt;&gt;"Abandonnée"),IF(H20&lt;$C$4,"En retard",""),"")</f>
        <v/>
      </c>
    </row>
    <row r="21" customFormat="false" ht="30" hidden="false" customHeight="true" outlineLevel="0" collapsed="false">
      <c r="A21" s="19" t="n">
        <v>11</v>
      </c>
      <c r="B21" s="43"/>
      <c r="C21" s="12"/>
      <c r="D21" s="12"/>
      <c r="E21" s="12"/>
      <c r="F21" s="12"/>
      <c r="G21" s="12"/>
      <c r="H21" s="43"/>
      <c r="I21" s="26"/>
      <c r="J21" s="12"/>
      <c r="K21" s="21" t="str">
        <f aca="false">IF(AND(F21&lt;&gt;"",H21&lt;&gt;"",I21&lt;&gt;"Réalisée",I21&lt;&gt;"Abandonnée"),IF(H21&lt;$C$4,"En retard",""),"")</f>
        <v/>
      </c>
    </row>
    <row r="22" customFormat="false" ht="30" hidden="false" customHeight="true" outlineLevel="0" collapsed="false">
      <c r="A22" s="19" t="n">
        <v>12</v>
      </c>
      <c r="B22" s="43"/>
      <c r="C22" s="12"/>
      <c r="D22" s="12"/>
      <c r="E22" s="12"/>
      <c r="F22" s="12"/>
      <c r="G22" s="12"/>
      <c r="H22" s="43"/>
      <c r="I22" s="26"/>
      <c r="J22" s="12"/>
      <c r="K22" s="21" t="str">
        <f aca="false">IF(AND(F22&lt;&gt;"",H22&lt;&gt;"",I22&lt;&gt;"Réalisée",I22&lt;&gt;"Abandonnée"),IF(H22&lt;$C$4,"En retard",""),"")</f>
        <v/>
      </c>
    </row>
    <row r="23" customFormat="false" ht="30" hidden="false" customHeight="true" outlineLevel="0" collapsed="false">
      <c r="A23" s="19" t="n">
        <v>13</v>
      </c>
      <c r="B23" s="43"/>
      <c r="C23" s="12"/>
      <c r="D23" s="12"/>
      <c r="E23" s="12"/>
      <c r="F23" s="12"/>
      <c r="G23" s="12"/>
      <c r="H23" s="43"/>
      <c r="I23" s="26"/>
      <c r="J23" s="12"/>
      <c r="K23" s="21" t="str">
        <f aca="false">IF(AND(F23&lt;&gt;"",H23&lt;&gt;"",I23&lt;&gt;"Réalisée",I23&lt;&gt;"Abandonnée"),IF(H23&lt;$C$4,"En retard",""),"")</f>
        <v/>
      </c>
    </row>
    <row r="24" customFormat="false" ht="30" hidden="false" customHeight="true" outlineLevel="0" collapsed="false">
      <c r="A24" s="19" t="n">
        <v>14</v>
      </c>
      <c r="B24" s="43"/>
      <c r="C24" s="12"/>
      <c r="D24" s="12"/>
      <c r="E24" s="12"/>
      <c r="F24" s="12"/>
      <c r="G24" s="12"/>
      <c r="H24" s="43"/>
      <c r="I24" s="26"/>
      <c r="J24" s="12"/>
      <c r="K24" s="21" t="str">
        <f aca="false">IF(AND(F24&lt;&gt;"",H24&lt;&gt;"",I24&lt;&gt;"Réalisée",I24&lt;&gt;"Abandonnée"),IF(H24&lt;$C$4,"En retard",""),"")</f>
        <v/>
      </c>
    </row>
    <row r="25" customFormat="false" ht="30" hidden="false" customHeight="true" outlineLevel="0" collapsed="false">
      <c r="A25" s="19" t="n">
        <v>15</v>
      </c>
      <c r="B25" s="43"/>
      <c r="C25" s="12"/>
      <c r="D25" s="12"/>
      <c r="E25" s="12"/>
      <c r="F25" s="12"/>
      <c r="G25" s="12"/>
      <c r="H25" s="43"/>
      <c r="I25" s="26"/>
      <c r="J25" s="12"/>
      <c r="K25" s="21" t="str">
        <f aca="false">IF(AND(F25&lt;&gt;"",H25&lt;&gt;"",I25&lt;&gt;"Réalisée",I25&lt;&gt;"Abandonnée"),IF(H25&lt;$C$4,"En retard",""),"")</f>
        <v/>
      </c>
    </row>
  </sheetData>
  <mergeCells count="4">
    <mergeCell ref="A9:D9"/>
    <mergeCell ref="E9:F9"/>
    <mergeCell ref="G9:I9"/>
    <mergeCell ref="J9:K9"/>
  </mergeCells>
  <conditionalFormatting sqref="I11:I25">
    <cfRule type="expression" priority="2" aboveAverage="0" equalAverage="0" bottom="0" percent="0" rank="0" text="" dxfId="1">
      <formula>$I11="Réalisée"</formula>
    </cfRule>
  </conditionalFormatting>
  <conditionalFormatting sqref="K11:K25">
    <cfRule type="expression" priority="3" aboveAverage="0" equalAverage="0" bottom="0" percent="0" rank="0" text="" dxfId="0">
      <formula>$K11="En retard"</formula>
    </cfRule>
  </conditionalFormatting>
  <dataValidations count="2">
    <dataValidation allowBlank="true" errorStyle="stop" operator="between" showDropDown="false" showErrorMessage="false" showInputMessage="false" sqref="C11:C25" type="list">
      <formula1>Listes!$A$4:$A$7</formula1>
      <formula2>0</formula2>
    </dataValidation>
    <dataValidation allowBlank="true" errorStyle="stop" operator="between" showDropDown="false" showErrorMessage="false" showInputMessage="false" sqref="I11:I25"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J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34"/>
    <col collapsed="false" customWidth="true" hidden="false" outlineLevel="0" max="3" min="3" style="0" width="12"/>
    <col collapsed="false" customWidth="true" hidden="false" outlineLevel="0" max="4" min="4" style="0" width="8"/>
    <col collapsed="false" customWidth="true" hidden="false" outlineLevel="0" max="5" min="5" style="0" width="3"/>
    <col collapsed="false" customWidth="true" hidden="false" outlineLevel="0" max="6" min="6" style="0" width="7"/>
    <col collapsed="false" customWidth="true" hidden="false" outlineLevel="0" max="7" min="7" style="0" width="34"/>
    <col collapsed="false" customWidth="true" hidden="false" outlineLevel="0" max="8" min="8" style="0" width="12"/>
    <col collapsed="false" customWidth="true" hidden="false" outlineLevel="0" max="10" min="9" style="0" width="11"/>
  </cols>
  <sheetData>
    <row r="1" customFormat="false" ht="21.75" hidden="false" customHeight="true" outlineLevel="0" collapsed="false">
      <c r="A1" s="1" t="s">
        <v>0</v>
      </c>
      <c r="B1" s="2"/>
      <c r="C1" s="2"/>
      <c r="D1" s="2"/>
      <c r="E1" s="2"/>
      <c r="F1" s="2"/>
      <c r="G1" s="2"/>
      <c r="H1" s="2"/>
      <c r="I1" s="2"/>
      <c r="J1" s="2"/>
    </row>
    <row r="2" customFormat="false" ht="25.5" hidden="false" customHeight="true" outlineLevel="0" collapsed="false">
      <c r="A2" s="3" t="s">
        <v>102</v>
      </c>
    </row>
    <row r="3" customFormat="false" ht="15" hidden="false" customHeight="false" outlineLevel="0" collapsed="false">
      <c r="A3" s="10" t="s">
        <v>103</v>
      </c>
    </row>
    <row r="4" customFormat="false" ht="21.75" hidden="false" customHeight="true" outlineLevel="0" collapsed="false">
      <c r="A4" s="11" t="s">
        <v>29</v>
      </c>
      <c r="B4" s="11"/>
      <c r="C4" s="12" t="s">
        <v>104</v>
      </c>
      <c r="D4" s="12"/>
      <c r="E4" s="12"/>
      <c r="F4" s="12"/>
      <c r="G4" s="12"/>
      <c r="H4" s="12"/>
      <c r="I4" s="12"/>
      <c r="J4" s="12"/>
    </row>
    <row r="5" customFormat="false" ht="18" hidden="false" customHeight="true" outlineLevel="0" collapsed="false">
      <c r="B5" s="11" t="s">
        <v>30</v>
      </c>
      <c r="C5" s="13" t="n">
        <f aca="false">SUM(C12:C21)</f>
        <v>1000</v>
      </c>
    </row>
    <row r="6" customFormat="false" ht="18" hidden="false" customHeight="true" outlineLevel="0" collapsed="false">
      <c r="B6" s="11" t="s">
        <v>31</v>
      </c>
      <c r="C6" s="14" t="n">
        <f aca="false">COUNT(C12:C21)</f>
        <v>5</v>
      </c>
    </row>
    <row r="7" customFormat="false" ht="30" hidden="false" customHeight="true" outlineLevel="0" collapsed="false">
      <c r="B7" s="11" t="s">
        <v>32</v>
      </c>
      <c r="C7" s="14" t="n">
        <f aca="false">IF(C5=0,"",COUNTIF(J12:J21,"&lt;0.8")+1)</f>
        <v>3</v>
      </c>
    </row>
    <row r="8" customFormat="false" ht="18" hidden="false" customHeight="true" outlineLevel="0" collapsed="false">
      <c r="B8" s="11" t="s">
        <v>33</v>
      </c>
      <c r="C8" s="15" t="n">
        <f aca="false">IF(C5=0,"",SUM(I12:I13))</f>
        <v>0.74</v>
      </c>
    </row>
    <row r="10" customFormat="false" ht="19.5" hidden="false" customHeight="true" outlineLevel="0" collapsed="false">
      <c r="A10" s="16" t="s">
        <v>34</v>
      </c>
      <c r="B10" s="16"/>
      <c r="C10" s="16"/>
      <c r="D10" s="16"/>
      <c r="F10" s="17" t="s">
        <v>35</v>
      </c>
      <c r="G10" s="17"/>
      <c r="H10" s="17"/>
      <c r="I10" s="17"/>
      <c r="J10" s="17"/>
    </row>
    <row r="11" customFormat="false" ht="27.75" hidden="false" customHeight="true" outlineLevel="0" collapsed="false">
      <c r="A11" s="18" t="s">
        <v>36</v>
      </c>
      <c r="B11" s="18" t="s">
        <v>37</v>
      </c>
      <c r="C11" s="18" t="s">
        <v>38</v>
      </c>
      <c r="D11" s="18" t="s">
        <v>39</v>
      </c>
      <c r="F11" s="18" t="s">
        <v>39</v>
      </c>
      <c r="G11" s="18" t="s">
        <v>37</v>
      </c>
      <c r="H11" s="18" t="s">
        <v>38</v>
      </c>
      <c r="I11" s="18" t="s">
        <v>40</v>
      </c>
      <c r="J11" s="18" t="s">
        <v>41</v>
      </c>
    </row>
    <row r="12" customFormat="false" ht="19.5" hidden="false" customHeight="true" outlineLevel="0" collapsed="false">
      <c r="A12" s="19" t="n">
        <v>1</v>
      </c>
      <c r="B12" s="12" t="s">
        <v>105</v>
      </c>
      <c r="C12" s="20" t="n">
        <v>460</v>
      </c>
      <c r="D12" s="21" t="n">
        <f aca="false">IF(OR(B12="",C12=""),"",COUNTIF($C$12:$C$21,"&gt;"&amp;C12)+COUNTIF($C$12:C12,C12))</f>
        <v>1</v>
      </c>
      <c r="F12" s="19" t="n">
        <v>1</v>
      </c>
      <c r="G12" s="22" t="str">
        <f aca="false">IFERROR(INDEX($B$12:$B$21,MATCH(F12,$D$12:$D$21,0)),"")</f>
        <v>Cote hors tolérance</v>
      </c>
      <c r="H12" s="23" t="n">
        <f aca="false">IFERROR(INDEX($C$12:$C$21,MATCH(F12,$D$12:$D$21,0)),"")</f>
        <v>460</v>
      </c>
      <c r="I12" s="24" t="n">
        <f aca="false">IF(OR(H12="",$C$5=0),"",H12/$C$5)</f>
        <v>0.46</v>
      </c>
      <c r="J12" s="24" t="n">
        <f aca="false">IF(I12="","",SUM(I$12:I12))</f>
        <v>0.46</v>
      </c>
    </row>
    <row r="13" customFormat="false" ht="19.5" hidden="false" customHeight="true" outlineLevel="0" collapsed="false">
      <c r="A13" s="19" t="n">
        <v>2</v>
      </c>
      <c r="B13" s="12" t="s">
        <v>106</v>
      </c>
      <c r="C13" s="20" t="n">
        <v>280</v>
      </c>
      <c r="D13" s="21" t="n">
        <f aca="false">IF(OR(B13="",C13=""),"",COUNTIF($C$12:$C$21,"&gt;"&amp;C13)+COUNTIF($C$12:C13,C13))</f>
        <v>2</v>
      </c>
      <c r="F13" s="19" t="n">
        <v>2</v>
      </c>
      <c r="G13" s="22" t="str">
        <f aca="false">IFERROR(INDEX($B$12:$B$21,MATCH(F13,$D$12:$D$21,0)),"")</f>
        <v>Aspect (rayures, bavures)</v>
      </c>
      <c r="H13" s="23" t="n">
        <f aca="false">IFERROR(INDEX($C$12:$C$21,MATCH(F13,$D$12:$D$21,0)),"")</f>
        <v>280</v>
      </c>
      <c r="I13" s="24" t="n">
        <f aca="false">IF(OR(H13="",$C$5=0),"",H13/$C$5)</f>
        <v>0.28</v>
      </c>
      <c r="J13" s="24" t="n">
        <f aca="false">IF(I13="","",SUM(I$12:I13))</f>
        <v>0.74</v>
      </c>
    </row>
    <row r="14" customFormat="false" ht="19.5" hidden="false" customHeight="true" outlineLevel="0" collapsed="false">
      <c r="A14" s="19" t="n">
        <v>3</v>
      </c>
      <c r="B14" s="12" t="s">
        <v>107</v>
      </c>
      <c r="C14" s="20" t="n">
        <v>120</v>
      </c>
      <c r="D14" s="21" t="n">
        <f aca="false">IF(OR(B14="",C14=""),"",COUNTIF($C$12:$C$21,"&gt;"&amp;C14)+COUNTIF($C$12:C14,C14))</f>
        <v>3</v>
      </c>
      <c r="F14" s="19" t="n">
        <v>3</v>
      </c>
      <c r="G14" s="22" t="str">
        <f aca="false">IFERROR(INDEX($B$12:$B$21,MATCH(F14,$D$12:$D$21,0)),"")</f>
        <v>Défaut matière</v>
      </c>
      <c r="H14" s="23" t="n">
        <f aca="false">IFERROR(INDEX($C$12:$C$21,MATCH(F14,$D$12:$D$21,0)),"")</f>
        <v>120</v>
      </c>
      <c r="I14" s="24" t="n">
        <f aca="false">IF(OR(H14="",$C$5=0),"",H14/$C$5)</f>
        <v>0.12</v>
      </c>
      <c r="J14" s="24" t="n">
        <f aca="false">IF(I14="","",SUM(I$12:I14))</f>
        <v>0.86</v>
      </c>
    </row>
    <row r="15" customFormat="false" ht="19.5" hidden="false" customHeight="true" outlineLevel="0" collapsed="false">
      <c r="A15" s="19" t="n">
        <v>4</v>
      </c>
      <c r="B15" s="12" t="s">
        <v>108</v>
      </c>
      <c r="C15" s="20" t="n">
        <v>80</v>
      </c>
      <c r="D15" s="21" t="n">
        <f aca="false">IF(OR(B15="",C15=""),"",COUNTIF($C$12:$C$21,"&gt;"&amp;C15)+COUNTIF($C$12:C15,C15))</f>
        <v>4</v>
      </c>
      <c r="F15" s="19" t="n">
        <v>4</v>
      </c>
      <c r="G15" s="22" t="str">
        <f aca="false">IFERROR(INDEX($B$12:$B$21,MATCH(F15,$D$12:$D$21,0)),"")</f>
        <v>Erreur de programme</v>
      </c>
      <c r="H15" s="23" t="n">
        <f aca="false">IFERROR(INDEX($C$12:$C$21,MATCH(F15,$D$12:$D$21,0)),"")</f>
        <v>80</v>
      </c>
      <c r="I15" s="24" t="n">
        <f aca="false">IF(OR(H15="",$C$5=0),"",H15/$C$5)</f>
        <v>0.08</v>
      </c>
      <c r="J15" s="24" t="n">
        <f aca="false">IF(I15="","",SUM(I$12:I15))</f>
        <v>0.94</v>
      </c>
    </row>
    <row r="16" customFormat="false" ht="19.5" hidden="false" customHeight="true" outlineLevel="0" collapsed="false">
      <c r="A16" s="19" t="n">
        <v>5</v>
      </c>
      <c r="B16" s="12" t="s">
        <v>109</v>
      </c>
      <c r="C16" s="20" t="n">
        <v>60</v>
      </c>
      <c r="D16" s="21" t="n">
        <f aca="false">IF(OR(B16="",C16=""),"",COUNTIF($C$12:$C$21,"&gt;"&amp;C16)+COUNTIF($C$12:C16,C16))</f>
        <v>5</v>
      </c>
      <c r="F16" s="19" t="n">
        <v>5</v>
      </c>
      <c r="G16" s="22" t="str">
        <f aca="false">IFERROR(INDEX($B$12:$B$21,MATCH(F16,$D$12:$D$21,0)),"")</f>
        <v>Autres</v>
      </c>
      <c r="H16" s="23" t="n">
        <f aca="false">IFERROR(INDEX($C$12:$C$21,MATCH(F16,$D$12:$D$21,0)),"")</f>
        <v>60</v>
      </c>
      <c r="I16" s="24" t="n">
        <f aca="false">IF(OR(H16="",$C$5=0),"",H16/$C$5)</f>
        <v>0.06</v>
      </c>
      <c r="J16" s="24" t="n">
        <f aca="false">IF(I16="","",SUM(I$12:I16))</f>
        <v>1</v>
      </c>
    </row>
    <row r="17" customFormat="false" ht="19.5" hidden="false" customHeight="true" outlineLevel="0" collapsed="false">
      <c r="A17" s="19" t="n">
        <v>6</v>
      </c>
      <c r="B17" s="12"/>
      <c r="C17" s="20"/>
      <c r="D17" s="21" t="str">
        <f aca="false">IF(OR(B17="",C17=""),"",COUNTIF($C$12:$C$21,"&gt;"&amp;C17)+COUNTIF($C$12:C17,C17))</f>
        <v/>
      </c>
      <c r="F17" s="19" t="n">
        <v>6</v>
      </c>
      <c r="G17" s="22" t="str">
        <f aca="false">IFERROR(INDEX($B$12:$B$21,MATCH(F17,$D$12:$D$21,0)),"")</f>
        <v/>
      </c>
      <c r="H17" s="23" t="str">
        <f aca="false">IFERROR(INDEX($C$12:$C$21,MATCH(F17,$D$12:$D$21,0)),"")</f>
        <v/>
      </c>
      <c r="I17" s="24" t="str">
        <f aca="false">IF(OR(H17="",$C$5=0),"",H17/$C$5)</f>
        <v/>
      </c>
      <c r="J17" s="24" t="str">
        <f aca="false">IF(I17="","",SUM(I$12:I17))</f>
        <v/>
      </c>
    </row>
    <row r="18" customFormat="false" ht="19.5" hidden="false" customHeight="true" outlineLevel="0" collapsed="false">
      <c r="A18" s="19" t="n">
        <v>7</v>
      </c>
      <c r="B18" s="12"/>
      <c r="C18" s="20"/>
      <c r="D18" s="21" t="str">
        <f aca="false">IF(OR(B18="",C18=""),"",COUNTIF($C$12:$C$21,"&gt;"&amp;C18)+COUNTIF($C$12:C18,C18))</f>
        <v/>
      </c>
      <c r="F18" s="19" t="n">
        <v>7</v>
      </c>
      <c r="G18" s="22" t="str">
        <f aca="false">IFERROR(INDEX($B$12:$B$21,MATCH(F18,$D$12:$D$21,0)),"")</f>
        <v/>
      </c>
      <c r="H18" s="23" t="str">
        <f aca="false">IFERROR(INDEX($C$12:$C$21,MATCH(F18,$D$12:$D$21,0)),"")</f>
        <v/>
      </c>
      <c r="I18" s="24" t="str">
        <f aca="false">IF(OR(H18="",$C$5=0),"",H18/$C$5)</f>
        <v/>
      </c>
      <c r="J18" s="24" t="str">
        <f aca="false">IF(I18="","",SUM(I$12:I18))</f>
        <v/>
      </c>
    </row>
    <row r="19" customFormat="false" ht="19.5" hidden="false" customHeight="true" outlineLevel="0" collapsed="false">
      <c r="A19" s="19" t="n">
        <v>8</v>
      </c>
      <c r="B19" s="12"/>
      <c r="C19" s="20"/>
      <c r="D19" s="21" t="str">
        <f aca="false">IF(OR(B19="",C19=""),"",COUNTIF($C$12:$C$21,"&gt;"&amp;C19)+COUNTIF($C$12:C19,C19))</f>
        <v/>
      </c>
      <c r="F19" s="19" t="n">
        <v>8</v>
      </c>
      <c r="G19" s="22" t="str">
        <f aca="false">IFERROR(INDEX($B$12:$B$21,MATCH(F19,$D$12:$D$21,0)),"")</f>
        <v/>
      </c>
      <c r="H19" s="23" t="str">
        <f aca="false">IFERROR(INDEX($C$12:$C$21,MATCH(F19,$D$12:$D$21,0)),"")</f>
        <v/>
      </c>
      <c r="I19" s="24" t="str">
        <f aca="false">IF(OR(H19="",$C$5=0),"",H19/$C$5)</f>
        <v/>
      </c>
      <c r="J19" s="24" t="str">
        <f aca="false">IF(I19="","",SUM(I$12:I19))</f>
        <v/>
      </c>
    </row>
    <row r="20" customFormat="false" ht="19.5" hidden="false" customHeight="true" outlineLevel="0" collapsed="false">
      <c r="A20" s="19" t="n">
        <v>9</v>
      </c>
      <c r="B20" s="12"/>
      <c r="C20" s="20"/>
      <c r="D20" s="21" t="str">
        <f aca="false">IF(OR(B20="",C20=""),"",COUNTIF($C$12:$C$21,"&gt;"&amp;C20)+COUNTIF($C$12:C20,C20))</f>
        <v/>
      </c>
      <c r="F20" s="19" t="n">
        <v>9</v>
      </c>
      <c r="G20" s="22" t="str">
        <f aca="false">IFERROR(INDEX($B$12:$B$21,MATCH(F20,$D$12:$D$21,0)),"")</f>
        <v/>
      </c>
      <c r="H20" s="23" t="str">
        <f aca="false">IFERROR(INDEX($C$12:$C$21,MATCH(F20,$D$12:$D$21,0)),"")</f>
        <v/>
      </c>
      <c r="I20" s="24" t="str">
        <f aca="false">IF(OR(H20="",$C$5=0),"",H20/$C$5)</f>
        <v/>
      </c>
      <c r="J20" s="24" t="str">
        <f aca="false">IF(I20="","",SUM(I$12:I20))</f>
        <v/>
      </c>
    </row>
    <row r="21" customFormat="false" ht="19.5" hidden="false" customHeight="true" outlineLevel="0" collapsed="false">
      <c r="A21" s="19" t="n">
        <v>10</v>
      </c>
      <c r="B21" s="12"/>
      <c r="C21" s="20"/>
      <c r="D21" s="21" t="str">
        <f aca="false">IF(OR(B21="",C21=""),"",COUNTIF($C$12:$C$21,"&gt;"&amp;C21)+COUNTIF($C$12:C21,C21))</f>
        <v/>
      </c>
      <c r="F21" s="19" t="n">
        <v>10</v>
      </c>
      <c r="G21" s="22" t="str">
        <f aca="false">IFERROR(INDEX($B$12:$B$21,MATCH(F21,$D$12:$D$21,0)),"")</f>
        <v/>
      </c>
      <c r="H21" s="23" t="str">
        <f aca="false">IFERROR(INDEX($C$12:$C$21,MATCH(F21,$D$12:$D$21,0)),"")</f>
        <v/>
      </c>
      <c r="I21" s="24" t="str">
        <f aca="false">IF(OR(H21="",$C$5=0),"",H21/$C$5)</f>
        <v/>
      </c>
      <c r="J21" s="24" t="str">
        <f aca="false">IF(I21="","",SUM(I$12:I21))</f>
        <v/>
      </c>
    </row>
  </sheetData>
  <mergeCells count="4">
    <mergeCell ref="A4:B4"/>
    <mergeCell ref="C4:J4"/>
    <mergeCell ref="A10:D10"/>
    <mergeCell ref="F10:J10"/>
  </mergeCell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4"/>
    <col collapsed="false" customWidth="true" hidden="false" outlineLevel="0" max="5" min="3" style="0" width="12"/>
    <col collapsed="false" customWidth="true" hidden="false" outlineLevel="0" max="6" min="6" style="0" width="14"/>
    <col collapsed="false" customWidth="true" hidden="false" outlineLevel="0" max="7" min="7" style="0" width="13"/>
    <col collapsed="false" customWidth="true" hidden="false" outlineLevel="0" max="8" min="8" style="0" width="26"/>
  </cols>
  <sheetData>
    <row r="1" customFormat="false" ht="21.75" hidden="false" customHeight="true" outlineLevel="0" collapsed="false">
      <c r="A1" s="1" t="s">
        <v>0</v>
      </c>
      <c r="B1" s="2"/>
      <c r="C1" s="2"/>
      <c r="D1" s="2"/>
      <c r="E1" s="2"/>
      <c r="F1" s="2"/>
      <c r="G1" s="2"/>
      <c r="H1" s="2"/>
    </row>
    <row r="2" customFormat="false" ht="25.5" hidden="false" customHeight="true" outlineLevel="0" collapsed="false">
      <c r="A2" s="3" t="s">
        <v>110</v>
      </c>
    </row>
    <row r="3" customFormat="false" ht="15" hidden="false" customHeight="false" outlineLevel="0" collapsed="false">
      <c r="A3" s="10" t="s">
        <v>111</v>
      </c>
    </row>
    <row r="4" customFormat="false" ht="21.75" hidden="false" customHeight="true" outlineLevel="0" collapsed="false">
      <c r="A4" s="11" t="s">
        <v>44</v>
      </c>
      <c r="B4" s="11"/>
      <c r="C4" s="11"/>
      <c r="D4" s="12" t="s">
        <v>112</v>
      </c>
      <c r="E4" s="12"/>
      <c r="F4" s="12"/>
    </row>
    <row r="5" customFormat="false" ht="19.5" hidden="false" customHeight="true" outlineLevel="0" collapsed="false">
      <c r="A5" s="11" t="s">
        <v>45</v>
      </c>
      <c r="B5" s="11"/>
      <c r="C5" s="11"/>
      <c r="D5" s="25" t="n">
        <v>95</v>
      </c>
      <c r="E5" s="25"/>
      <c r="F5" s="25"/>
    </row>
    <row r="6" customFormat="false" ht="19.5" hidden="false" customHeight="true" outlineLevel="0" collapsed="false">
      <c r="A6" s="11" t="s">
        <v>46</v>
      </c>
      <c r="B6" s="11"/>
      <c r="C6" s="11"/>
      <c r="D6" s="25" t="n">
        <v>90</v>
      </c>
      <c r="E6" s="25"/>
      <c r="F6" s="25"/>
    </row>
    <row r="7" customFormat="false" ht="19.5" hidden="false" customHeight="true" outlineLevel="0" collapsed="false">
      <c r="A7" s="11" t="s">
        <v>47</v>
      </c>
      <c r="B7" s="11"/>
      <c r="C7" s="11"/>
      <c r="D7" s="12" t="s">
        <v>113</v>
      </c>
      <c r="E7" s="12"/>
      <c r="F7" s="12"/>
    </row>
    <row r="8" customFormat="false" ht="31.5" hidden="false" customHeight="true" outlineLevel="0" collapsed="false">
      <c r="A8" s="11" t="s">
        <v>48</v>
      </c>
      <c r="B8" s="11"/>
      <c r="C8" s="11"/>
      <c r="D8" s="26" t="n">
        <v>6</v>
      </c>
      <c r="E8" s="26"/>
      <c r="F8" s="26"/>
    </row>
    <row r="9" customFormat="false" ht="19.5" hidden="false" customHeight="true" outlineLevel="0" collapsed="false">
      <c r="A9" s="11" t="s">
        <v>49</v>
      </c>
      <c r="B9" s="11"/>
      <c r="C9" s="11"/>
      <c r="D9" s="25" t="n">
        <v>85</v>
      </c>
      <c r="E9" s="25"/>
      <c r="F9" s="25"/>
    </row>
    <row r="10" customFormat="false" ht="19.5" hidden="false" customHeight="true" outlineLevel="0" collapsed="false">
      <c r="A10" s="11" t="s">
        <v>50</v>
      </c>
      <c r="B10" s="11"/>
      <c r="C10" s="11"/>
      <c r="D10" s="27" t="n">
        <f aca="false">IF(COUNT($C$19:$C$42)&lt;3,"",SLOPE($C$19:$C$42,$A$19:$A$42))</f>
        <v>-0.583916083916084</v>
      </c>
      <c r="E10" s="27"/>
      <c r="F10" s="27"/>
    </row>
    <row r="11" customFormat="false" ht="31.5" hidden="false" customHeight="true" outlineLevel="0" collapsed="false">
      <c r="A11" s="11" t="s">
        <v>51</v>
      </c>
      <c r="B11" s="11"/>
      <c r="C11" s="11"/>
      <c r="D11" s="28" t="n">
        <f aca="false">IF(D10="","",INTERCEPT($C$19:$C$42,$A$19:$A$42))</f>
        <v>95.3787878787879</v>
      </c>
      <c r="E11" s="28"/>
      <c r="F11" s="28"/>
    </row>
    <row r="12" customFormat="false" ht="31.5" hidden="false" customHeight="true" outlineLevel="0" collapsed="false">
      <c r="A12" s="11" t="s">
        <v>52</v>
      </c>
      <c r="B12" s="11"/>
      <c r="C12" s="11"/>
      <c r="D12" s="28" t="n">
        <f aca="false">IF(D10="","",D11+D10*COUNT($C$19:$C$42))</f>
        <v>88.3717948717949</v>
      </c>
      <c r="E12" s="28"/>
      <c r="F12" s="28"/>
    </row>
    <row r="13" customFormat="false" ht="19.5" hidden="false" customHeight="true" outlineLevel="0" collapsed="false">
      <c r="A13" s="11" t="s">
        <v>53</v>
      </c>
      <c r="B13" s="11"/>
      <c r="C13" s="11"/>
      <c r="D13" s="29" t="n">
        <f aca="false">IF(OR(D10="",D8=""),"",D11+D10*(COUNT($C$19:$C$42)+D8))</f>
        <v>84.8682983682984</v>
      </c>
      <c r="E13" s="29"/>
      <c r="F13" s="29"/>
    </row>
    <row r="14" customFormat="false" ht="19.5" hidden="false" customHeight="true" outlineLevel="0" collapsed="false">
      <c r="A14" s="11" t="s">
        <v>54</v>
      </c>
      <c r="B14" s="11"/>
      <c r="C14" s="11"/>
      <c r="D14" s="30" t="str">
        <f aca="false">IF(OR(D13="",D5="",D6="",D7=""),"",IF(D7="Plus haut est mieux",IF(D13&lt;D6,"Sous le seuil d’alerte",IF(D13&lt;D5,"Entre le seuil et la cible","Cible atteinte")),IF(D13&gt;D6,"Au-dessus du seuil d’alerte",IF(D13&gt;D5,"Entre le seuil et la cible","Cible atteinte"))))</f>
        <v>Sous le seuil d’alerte</v>
      </c>
      <c r="E14" s="30"/>
      <c r="F14" s="30"/>
    </row>
    <row r="15" customFormat="false" ht="31.5" hidden="false" customHeight="true" outlineLevel="0" collapsed="false">
      <c r="A15" s="11" t="s">
        <v>55</v>
      </c>
      <c r="B15" s="11"/>
      <c r="C15" s="11"/>
      <c r="D15" s="31" t="n">
        <f aca="false">IF(OR(D10="",D9=""),"",IF(ABS(D10)&lt;0.000001,"Pas de franchissement",IF((D9-D12)*D10&gt;0,EDATE($B$19,ROUNDUP((D9-D11)/D10,0)-1),"Non franchi à ce rythme")))</f>
        <v>46447</v>
      </c>
      <c r="E15" s="31"/>
      <c r="F15" s="31"/>
    </row>
    <row r="17" customFormat="false" ht="19.5" hidden="false" customHeight="true" outlineLevel="0" collapsed="false">
      <c r="A17" s="16" t="s">
        <v>56</v>
      </c>
      <c r="B17" s="16"/>
      <c r="C17" s="16"/>
      <c r="D17" s="16"/>
      <c r="E17" s="16"/>
      <c r="F17" s="16"/>
      <c r="G17" s="16"/>
      <c r="H17" s="16"/>
    </row>
    <row r="18" customFormat="false" ht="31.5" hidden="false" customHeight="true" outlineLevel="0" collapsed="false">
      <c r="A18" s="18" t="s">
        <v>36</v>
      </c>
      <c r="B18" s="18" t="s">
        <v>57</v>
      </c>
      <c r="C18" s="18" t="s">
        <v>58</v>
      </c>
      <c r="D18" s="18" t="s">
        <v>45</v>
      </c>
      <c r="E18" s="18" t="s">
        <v>46</v>
      </c>
      <c r="F18" s="18" t="s">
        <v>59</v>
      </c>
      <c r="G18" s="18" t="s">
        <v>60</v>
      </c>
      <c r="H18" s="18" t="s">
        <v>61</v>
      </c>
    </row>
    <row r="19" customFormat="false" ht="18" hidden="false" customHeight="true" outlineLevel="0" collapsed="false">
      <c r="A19" s="21" t="n">
        <f aca="false">IF(C19="","",ROW()-18)</f>
        <v>1</v>
      </c>
      <c r="B19" s="32" t="n">
        <v>45931</v>
      </c>
      <c r="C19" s="25" t="n">
        <v>93</v>
      </c>
      <c r="D19" s="28" t="n">
        <f aca="false">IF(C19="","",$D$5)</f>
        <v>95</v>
      </c>
      <c r="E19" s="28" t="n">
        <f aca="false">IF(C19="","",$D$6)</f>
        <v>90</v>
      </c>
      <c r="F19" s="28" t="n">
        <f aca="false">IF(OR(C19="",$D$10=""),"",$D$11+$D$10*A19)</f>
        <v>94.7948717948718</v>
      </c>
      <c r="G19" s="33" t="n">
        <f aca="false">IF(OR(C19="",$D$5=""),"",C19-$D$5)</f>
        <v>-2</v>
      </c>
      <c r="H19" s="34" t="str">
        <f aca="false">IF(OR(C19="",$D$6="",$D$7=""),"",IF($D$7="Plus haut est mieux",IF(C19&lt;$D$6,"Sous le seuil d’alerte",IF(C19&lt;$D$5,"Entre le seuil et la cible","Cible atteinte")),IF(C19&gt;$D$6,"Au-dessus du seuil d’alerte",IF(C19&gt;$D$5,"Entre le seuil et la cible","Cible atteinte"))))</f>
        <v>Entre le seuil et la cible</v>
      </c>
    </row>
    <row r="20" customFormat="false" ht="18" hidden="false" customHeight="true" outlineLevel="0" collapsed="false">
      <c r="A20" s="21" t="n">
        <f aca="false">IF(C20="","",ROW()-18)</f>
        <v>2</v>
      </c>
      <c r="B20" s="32" t="n">
        <v>45962</v>
      </c>
      <c r="C20" s="25" t="n">
        <v>94</v>
      </c>
      <c r="D20" s="28" t="n">
        <f aca="false">IF(C20="","",$D$5)</f>
        <v>95</v>
      </c>
      <c r="E20" s="28" t="n">
        <f aca="false">IF(C20="","",$D$6)</f>
        <v>90</v>
      </c>
      <c r="F20" s="28" t="n">
        <f aca="false">IF(OR(C20="",$D$10=""),"",$D$11+$D$10*A20)</f>
        <v>94.2109557109557</v>
      </c>
      <c r="G20" s="33" t="n">
        <f aca="false">IF(OR(C20="",$D$5=""),"",C20-$D$5)</f>
        <v>-1</v>
      </c>
      <c r="H20" s="34" t="str">
        <f aca="false">IF(OR(C20="",$D$6="",$D$7=""),"",IF($D$7="Plus haut est mieux",IF(C20&lt;$D$6,"Sous le seuil d’alerte",IF(C20&lt;$D$5,"Entre le seuil et la cible","Cible atteinte")),IF(C20&gt;$D$6,"Au-dessus du seuil d’alerte",IF(C20&gt;$D$5,"Entre le seuil et la cible","Cible atteinte"))))</f>
        <v>Entre le seuil et la cible</v>
      </c>
    </row>
    <row r="21" customFormat="false" ht="18" hidden="false" customHeight="true" outlineLevel="0" collapsed="false">
      <c r="A21" s="21" t="n">
        <f aca="false">IF(C21="","",ROW()-18)</f>
        <v>3</v>
      </c>
      <c r="B21" s="32" t="n">
        <v>45992</v>
      </c>
      <c r="C21" s="25" t="n">
        <v>94</v>
      </c>
      <c r="D21" s="28" t="n">
        <f aca="false">IF(C21="","",$D$5)</f>
        <v>95</v>
      </c>
      <c r="E21" s="28" t="n">
        <f aca="false">IF(C21="","",$D$6)</f>
        <v>90</v>
      </c>
      <c r="F21" s="28" t="n">
        <f aca="false">IF(OR(C21="",$D$10=""),"",$D$11+$D$10*A21)</f>
        <v>93.6270396270396</v>
      </c>
      <c r="G21" s="33" t="n">
        <f aca="false">IF(OR(C21="",$D$5=""),"",C21-$D$5)</f>
        <v>-1</v>
      </c>
      <c r="H21" s="34" t="str">
        <f aca="false">IF(OR(C21="",$D$6="",$D$7=""),"",IF($D$7="Plus haut est mieux",IF(C21&lt;$D$6,"Sous le seuil d’alerte",IF(C21&lt;$D$5,"Entre le seuil et la cible","Cible atteinte")),IF(C21&gt;$D$6,"Au-dessus du seuil d’alerte",IF(C21&gt;$D$5,"Entre le seuil et la cible","Cible atteinte"))))</f>
        <v>Entre le seuil et la cible</v>
      </c>
    </row>
    <row r="22" customFormat="false" ht="18" hidden="false" customHeight="true" outlineLevel="0" collapsed="false">
      <c r="A22" s="21" t="n">
        <f aca="false">IF(C22="","",ROW()-18)</f>
        <v>4</v>
      </c>
      <c r="B22" s="32" t="n">
        <v>46023</v>
      </c>
      <c r="C22" s="25" t="n">
        <v>93</v>
      </c>
      <c r="D22" s="28" t="n">
        <f aca="false">IF(C22="","",$D$5)</f>
        <v>95</v>
      </c>
      <c r="E22" s="28" t="n">
        <f aca="false">IF(C22="","",$D$6)</f>
        <v>90</v>
      </c>
      <c r="F22" s="28" t="n">
        <f aca="false">IF(OR(C22="",$D$10=""),"",$D$11+$D$10*A22)</f>
        <v>93.0431235431235</v>
      </c>
      <c r="G22" s="33" t="n">
        <f aca="false">IF(OR(C22="",$D$5=""),"",C22-$D$5)</f>
        <v>-2</v>
      </c>
      <c r="H22" s="34" t="str">
        <f aca="false">IF(OR(C22="",$D$6="",$D$7=""),"",IF($D$7="Plus haut est mieux",IF(C22&lt;$D$6,"Sous le seuil d’alerte",IF(C22&lt;$D$5,"Entre le seuil et la cible","Cible atteinte")),IF(C22&gt;$D$6,"Au-dessus du seuil d’alerte",IF(C22&gt;$D$5,"Entre le seuil et la cible","Cible atteinte"))))</f>
        <v>Entre le seuil et la cible</v>
      </c>
    </row>
    <row r="23" customFormat="false" ht="18" hidden="false" customHeight="true" outlineLevel="0" collapsed="false">
      <c r="A23" s="21" t="n">
        <f aca="false">IF(C23="","",ROW()-18)</f>
        <v>5</v>
      </c>
      <c r="B23" s="32" t="n">
        <v>46054</v>
      </c>
      <c r="C23" s="25" t="n">
        <v>94</v>
      </c>
      <c r="D23" s="28" t="n">
        <f aca="false">IF(C23="","",$D$5)</f>
        <v>95</v>
      </c>
      <c r="E23" s="28" t="n">
        <f aca="false">IF(C23="","",$D$6)</f>
        <v>90</v>
      </c>
      <c r="F23" s="28" t="n">
        <f aca="false">IF(OR(C23="",$D$10=""),"",$D$11+$D$10*A23)</f>
        <v>92.4592074592075</v>
      </c>
      <c r="G23" s="33" t="n">
        <f aca="false">IF(OR(C23="",$D$5=""),"",C23-$D$5)</f>
        <v>-1</v>
      </c>
      <c r="H23" s="34" t="str">
        <f aca="false">IF(OR(C23="",$D$6="",$D$7=""),"",IF($D$7="Plus haut est mieux",IF(C23&lt;$D$6,"Sous le seuil d’alerte",IF(C23&lt;$D$5,"Entre le seuil et la cible","Cible atteinte")),IF(C23&gt;$D$6,"Au-dessus du seuil d’alerte",IF(C23&gt;$D$5,"Entre le seuil et la cible","Cible atteinte"))))</f>
        <v>Entre le seuil et la cible</v>
      </c>
    </row>
    <row r="24" customFormat="false" ht="18" hidden="false" customHeight="true" outlineLevel="0" collapsed="false">
      <c r="A24" s="21" t="n">
        <f aca="false">IF(C24="","",ROW()-18)</f>
        <v>6</v>
      </c>
      <c r="B24" s="32" t="n">
        <v>46082</v>
      </c>
      <c r="C24" s="25" t="n">
        <v>92</v>
      </c>
      <c r="D24" s="28" t="n">
        <f aca="false">IF(C24="","",$D$5)</f>
        <v>95</v>
      </c>
      <c r="E24" s="28" t="n">
        <f aca="false">IF(C24="","",$D$6)</f>
        <v>90</v>
      </c>
      <c r="F24" s="28" t="n">
        <f aca="false">IF(OR(C24="",$D$10=""),"",$D$11+$D$10*A24)</f>
        <v>91.8752913752914</v>
      </c>
      <c r="G24" s="33" t="n">
        <f aca="false">IF(OR(C24="",$D$5=""),"",C24-$D$5)</f>
        <v>-3</v>
      </c>
      <c r="H24" s="34" t="str">
        <f aca="false">IF(OR(C24="",$D$6="",$D$7=""),"",IF($D$7="Plus haut est mieux",IF(C24&lt;$D$6,"Sous le seuil d’alerte",IF(C24&lt;$D$5,"Entre le seuil et la cible","Cible atteinte")),IF(C24&gt;$D$6,"Au-dessus du seuil d’alerte",IF(C24&gt;$D$5,"Entre le seuil et la cible","Cible atteinte"))))</f>
        <v>Entre le seuil et la cible</v>
      </c>
    </row>
    <row r="25" customFormat="false" ht="18" hidden="false" customHeight="true" outlineLevel="0" collapsed="false">
      <c r="A25" s="21" t="n">
        <f aca="false">IF(C25="","",ROW()-18)</f>
        <v>7</v>
      </c>
      <c r="B25" s="32" t="n">
        <v>46113</v>
      </c>
      <c r="C25" s="25" t="n">
        <v>92</v>
      </c>
      <c r="D25" s="28" t="n">
        <f aca="false">IF(C25="","",$D$5)</f>
        <v>95</v>
      </c>
      <c r="E25" s="28" t="n">
        <f aca="false">IF(C25="","",$D$6)</f>
        <v>90</v>
      </c>
      <c r="F25" s="28" t="n">
        <f aca="false">IF(OR(C25="",$D$10=""),"",$D$11+$D$10*A25)</f>
        <v>91.2913752913753</v>
      </c>
      <c r="G25" s="33" t="n">
        <f aca="false">IF(OR(C25="",$D$5=""),"",C25-$D$5)</f>
        <v>-3</v>
      </c>
      <c r="H25" s="34" t="str">
        <f aca="false">IF(OR(C25="",$D$6="",$D$7=""),"",IF($D$7="Plus haut est mieux",IF(C25&lt;$D$6,"Sous le seuil d’alerte",IF(C25&lt;$D$5,"Entre le seuil et la cible","Cible atteinte")),IF(C25&gt;$D$6,"Au-dessus du seuil d’alerte",IF(C25&gt;$D$5,"Entre le seuil et la cible","Cible atteinte"))))</f>
        <v>Entre le seuil et la cible</v>
      </c>
    </row>
    <row r="26" customFormat="false" ht="18" hidden="false" customHeight="true" outlineLevel="0" collapsed="false">
      <c r="A26" s="21" t="n">
        <f aca="false">IF(C26="","",ROW()-18)</f>
        <v>8</v>
      </c>
      <c r="B26" s="32" t="n">
        <v>46143</v>
      </c>
      <c r="C26" s="25" t="n">
        <v>91</v>
      </c>
      <c r="D26" s="28" t="n">
        <f aca="false">IF(C26="","",$D$5)</f>
        <v>95</v>
      </c>
      <c r="E26" s="28" t="n">
        <f aca="false">IF(C26="","",$D$6)</f>
        <v>90</v>
      </c>
      <c r="F26" s="28" t="n">
        <f aca="false">IF(OR(C26="",$D$10=""),"",$D$11+$D$10*A26)</f>
        <v>90.7074592074592</v>
      </c>
      <c r="G26" s="33" t="n">
        <f aca="false">IF(OR(C26="",$D$5=""),"",C26-$D$5)</f>
        <v>-4</v>
      </c>
      <c r="H26" s="34" t="str">
        <f aca="false">IF(OR(C26="",$D$6="",$D$7=""),"",IF($D$7="Plus haut est mieux",IF(C26&lt;$D$6,"Sous le seuil d’alerte",IF(C26&lt;$D$5,"Entre le seuil et la cible","Cible atteinte")),IF(C26&gt;$D$6,"Au-dessus du seuil d’alerte",IF(C26&gt;$D$5,"Entre le seuil et la cible","Cible atteinte"))))</f>
        <v>Entre le seuil et la cible</v>
      </c>
    </row>
    <row r="27" customFormat="false" ht="18" hidden="false" customHeight="true" outlineLevel="0" collapsed="false">
      <c r="A27" s="21" t="n">
        <f aca="false">IF(C27="","",ROW()-18)</f>
        <v>9</v>
      </c>
      <c r="B27" s="32" t="n">
        <v>46174</v>
      </c>
      <c r="C27" s="25" t="n">
        <v>91</v>
      </c>
      <c r="D27" s="28" t="n">
        <f aca="false">IF(C27="","",$D$5)</f>
        <v>95</v>
      </c>
      <c r="E27" s="28" t="n">
        <f aca="false">IF(C27="","",$D$6)</f>
        <v>90</v>
      </c>
      <c r="F27" s="28" t="n">
        <f aca="false">IF(OR(C27="",$D$10=""),"",$D$11+$D$10*A27)</f>
        <v>90.1235431235431</v>
      </c>
      <c r="G27" s="33" t="n">
        <f aca="false">IF(OR(C27="",$D$5=""),"",C27-$D$5)</f>
        <v>-4</v>
      </c>
      <c r="H27" s="34" t="str">
        <f aca="false">IF(OR(C27="",$D$6="",$D$7=""),"",IF($D$7="Plus haut est mieux",IF(C27&lt;$D$6,"Sous le seuil d’alerte",IF(C27&lt;$D$5,"Entre le seuil et la cible","Cible atteinte")),IF(C27&gt;$D$6,"Au-dessus du seuil d’alerte",IF(C27&gt;$D$5,"Entre le seuil et la cible","Cible atteinte"))))</f>
        <v>Entre le seuil et la cible</v>
      </c>
    </row>
    <row r="28" customFormat="false" ht="18" hidden="false" customHeight="true" outlineLevel="0" collapsed="false">
      <c r="A28" s="21" t="n">
        <f aca="false">IF(C28="","",ROW()-18)</f>
        <v>10</v>
      </c>
      <c r="B28" s="32" t="n">
        <v>46204</v>
      </c>
      <c r="C28" s="25" t="n">
        <v>90</v>
      </c>
      <c r="D28" s="28" t="n">
        <f aca="false">IF(C28="","",$D$5)</f>
        <v>95</v>
      </c>
      <c r="E28" s="28" t="n">
        <f aca="false">IF(C28="","",$D$6)</f>
        <v>90</v>
      </c>
      <c r="F28" s="28" t="n">
        <f aca="false">IF(OR(C28="",$D$10=""),"",$D$11+$D$10*A28)</f>
        <v>89.539627039627</v>
      </c>
      <c r="G28" s="33" t="n">
        <f aca="false">IF(OR(C28="",$D$5=""),"",C28-$D$5)</f>
        <v>-5</v>
      </c>
      <c r="H28" s="34" t="str">
        <f aca="false">IF(OR(C28="",$D$6="",$D$7=""),"",IF($D$7="Plus haut est mieux",IF(C28&lt;$D$6,"Sous le seuil d’alerte",IF(C28&lt;$D$5,"Entre le seuil et la cible","Cible atteinte")),IF(C28&gt;$D$6,"Au-dessus du seuil d’alerte",IF(C28&gt;$D$5,"Entre le seuil et la cible","Cible atteinte"))))</f>
        <v>Entre le seuil et la cible</v>
      </c>
    </row>
    <row r="29" customFormat="false" ht="18" hidden="false" customHeight="true" outlineLevel="0" collapsed="false">
      <c r="A29" s="21" t="n">
        <f aca="false">IF(C29="","",ROW()-18)</f>
        <v>11</v>
      </c>
      <c r="B29" s="32" t="n">
        <v>46235</v>
      </c>
      <c r="C29" s="25" t="n">
        <v>88</v>
      </c>
      <c r="D29" s="28" t="n">
        <f aca="false">IF(C29="","",$D$5)</f>
        <v>95</v>
      </c>
      <c r="E29" s="28" t="n">
        <f aca="false">IF(C29="","",$D$6)</f>
        <v>90</v>
      </c>
      <c r="F29" s="28" t="n">
        <f aca="false">IF(OR(C29="",$D$10=""),"",$D$11+$D$10*A29)</f>
        <v>88.955710955711</v>
      </c>
      <c r="G29" s="33" t="n">
        <f aca="false">IF(OR(C29="",$D$5=""),"",C29-$D$5)</f>
        <v>-7</v>
      </c>
      <c r="H29" s="34" t="str">
        <f aca="false">IF(OR(C29="",$D$6="",$D$7=""),"",IF($D$7="Plus haut est mieux",IF(C29&lt;$D$6,"Sous le seuil d’alerte",IF(C29&lt;$D$5,"Entre le seuil et la cible","Cible atteinte")),IF(C29&gt;$D$6,"Au-dessus du seuil d’alerte",IF(C29&gt;$D$5,"Entre le seuil et la cible","Cible atteinte"))))</f>
        <v>Sous le seuil d’alerte</v>
      </c>
    </row>
    <row r="30" customFormat="false" ht="18" hidden="false" customHeight="true" outlineLevel="0" collapsed="false">
      <c r="A30" s="21" t="n">
        <f aca="false">IF(C30="","",ROW()-18)</f>
        <v>12</v>
      </c>
      <c r="B30" s="32" t="n">
        <v>46266</v>
      </c>
      <c r="C30" s="25" t="n">
        <v>87</v>
      </c>
      <c r="D30" s="28" t="n">
        <f aca="false">IF(C30="","",$D$5)</f>
        <v>95</v>
      </c>
      <c r="E30" s="28" t="n">
        <f aca="false">IF(C30="","",$D$6)</f>
        <v>90</v>
      </c>
      <c r="F30" s="28" t="n">
        <f aca="false">IF(OR(C30="",$D$10=""),"",$D$11+$D$10*A30)</f>
        <v>88.3717948717949</v>
      </c>
      <c r="G30" s="33" t="n">
        <f aca="false">IF(OR(C30="",$D$5=""),"",C30-$D$5)</f>
        <v>-8</v>
      </c>
      <c r="H30" s="34" t="str">
        <f aca="false">IF(OR(C30="",$D$6="",$D$7=""),"",IF($D$7="Plus haut est mieux",IF(C30&lt;$D$6,"Sous le seuil d’alerte",IF(C30&lt;$D$5,"Entre le seuil et la cible","Cible atteinte")),IF(C30&gt;$D$6,"Au-dessus du seuil d’alerte",IF(C30&gt;$D$5,"Entre le seuil et la cible","Cible atteinte"))))</f>
        <v>Sous le seuil d’alerte</v>
      </c>
    </row>
    <row r="31" customFormat="false" ht="18" hidden="false" customHeight="true" outlineLevel="0" collapsed="false">
      <c r="A31" s="21" t="str">
        <f aca="false">IF(C31="","",ROW()-18)</f>
        <v/>
      </c>
      <c r="B31" s="32"/>
      <c r="C31" s="25"/>
      <c r="D31" s="28" t="str">
        <f aca="false">IF(C31="","",$D$5)</f>
        <v/>
      </c>
      <c r="E31" s="28" t="str">
        <f aca="false">IF(C31="","",$D$6)</f>
        <v/>
      </c>
      <c r="F31" s="28" t="str">
        <f aca="false">IF(OR(C31="",$D$10=""),"",$D$11+$D$10*A31)</f>
        <v/>
      </c>
      <c r="G31" s="33" t="str">
        <f aca="false">IF(OR(C31="",$D$5=""),"",C31-$D$5)</f>
        <v/>
      </c>
      <c r="H31" s="34" t="str">
        <f aca="false">IF(OR(C31="",$D$6="",$D$7=""),"",IF($D$7="Plus haut est mieux",IF(C31&lt;$D$6,"Sous le seuil d’alerte",IF(C31&lt;$D$5,"Entre le seuil et la cible","Cible atteinte")),IF(C31&gt;$D$6,"Au-dessus du seuil d’alerte",IF(C31&gt;$D$5,"Entre le seuil et la cible","Cible atteinte"))))</f>
        <v/>
      </c>
    </row>
    <row r="32" customFormat="false" ht="18" hidden="false" customHeight="true" outlineLevel="0" collapsed="false">
      <c r="A32" s="21" t="str">
        <f aca="false">IF(C32="","",ROW()-18)</f>
        <v/>
      </c>
      <c r="B32" s="32"/>
      <c r="C32" s="25"/>
      <c r="D32" s="28" t="str">
        <f aca="false">IF(C32="","",$D$5)</f>
        <v/>
      </c>
      <c r="E32" s="28" t="str">
        <f aca="false">IF(C32="","",$D$6)</f>
        <v/>
      </c>
      <c r="F32" s="28" t="str">
        <f aca="false">IF(OR(C32="",$D$10=""),"",$D$11+$D$10*A32)</f>
        <v/>
      </c>
      <c r="G32" s="33" t="str">
        <f aca="false">IF(OR(C32="",$D$5=""),"",C32-$D$5)</f>
        <v/>
      </c>
      <c r="H32" s="34" t="str">
        <f aca="false">IF(OR(C32="",$D$6="",$D$7=""),"",IF($D$7="Plus haut est mieux",IF(C32&lt;$D$6,"Sous le seuil d’alerte",IF(C32&lt;$D$5,"Entre le seuil et la cible","Cible atteinte")),IF(C32&gt;$D$6,"Au-dessus du seuil d’alerte",IF(C32&gt;$D$5,"Entre le seuil et la cible","Cible atteinte"))))</f>
        <v/>
      </c>
    </row>
    <row r="33" customFormat="false" ht="18" hidden="false" customHeight="true" outlineLevel="0" collapsed="false">
      <c r="A33" s="21" t="str">
        <f aca="false">IF(C33="","",ROW()-18)</f>
        <v/>
      </c>
      <c r="B33" s="32"/>
      <c r="C33" s="25"/>
      <c r="D33" s="28" t="str">
        <f aca="false">IF(C33="","",$D$5)</f>
        <v/>
      </c>
      <c r="E33" s="28" t="str">
        <f aca="false">IF(C33="","",$D$6)</f>
        <v/>
      </c>
      <c r="F33" s="28" t="str">
        <f aca="false">IF(OR(C33="",$D$10=""),"",$D$11+$D$10*A33)</f>
        <v/>
      </c>
      <c r="G33" s="33" t="str">
        <f aca="false">IF(OR(C33="",$D$5=""),"",C33-$D$5)</f>
        <v/>
      </c>
      <c r="H33" s="34" t="str">
        <f aca="false">IF(OR(C33="",$D$6="",$D$7=""),"",IF($D$7="Plus haut est mieux",IF(C33&lt;$D$6,"Sous le seuil d’alerte",IF(C33&lt;$D$5,"Entre le seuil et la cible","Cible atteinte")),IF(C33&gt;$D$6,"Au-dessus du seuil d’alerte",IF(C33&gt;$D$5,"Entre le seuil et la cible","Cible atteinte"))))</f>
        <v/>
      </c>
    </row>
    <row r="34" customFormat="false" ht="18" hidden="false" customHeight="true" outlineLevel="0" collapsed="false">
      <c r="A34" s="21" t="str">
        <f aca="false">IF(C34="","",ROW()-18)</f>
        <v/>
      </c>
      <c r="B34" s="32"/>
      <c r="C34" s="25"/>
      <c r="D34" s="28" t="str">
        <f aca="false">IF(C34="","",$D$5)</f>
        <v/>
      </c>
      <c r="E34" s="28" t="str">
        <f aca="false">IF(C34="","",$D$6)</f>
        <v/>
      </c>
      <c r="F34" s="28" t="str">
        <f aca="false">IF(OR(C34="",$D$10=""),"",$D$11+$D$10*A34)</f>
        <v/>
      </c>
      <c r="G34" s="33" t="str">
        <f aca="false">IF(OR(C34="",$D$5=""),"",C34-$D$5)</f>
        <v/>
      </c>
      <c r="H34" s="34" t="str">
        <f aca="false">IF(OR(C34="",$D$6="",$D$7=""),"",IF($D$7="Plus haut est mieux",IF(C34&lt;$D$6,"Sous le seuil d’alerte",IF(C34&lt;$D$5,"Entre le seuil et la cible","Cible atteinte")),IF(C34&gt;$D$6,"Au-dessus du seuil d’alerte",IF(C34&gt;$D$5,"Entre le seuil et la cible","Cible atteinte"))))</f>
        <v/>
      </c>
    </row>
    <row r="35" customFormat="false" ht="18" hidden="false" customHeight="true" outlineLevel="0" collapsed="false">
      <c r="A35" s="21" t="str">
        <f aca="false">IF(C35="","",ROW()-18)</f>
        <v/>
      </c>
      <c r="B35" s="32"/>
      <c r="C35" s="25"/>
      <c r="D35" s="28" t="str">
        <f aca="false">IF(C35="","",$D$5)</f>
        <v/>
      </c>
      <c r="E35" s="28" t="str">
        <f aca="false">IF(C35="","",$D$6)</f>
        <v/>
      </c>
      <c r="F35" s="28" t="str">
        <f aca="false">IF(OR(C35="",$D$10=""),"",$D$11+$D$10*A35)</f>
        <v/>
      </c>
      <c r="G35" s="33" t="str">
        <f aca="false">IF(OR(C35="",$D$5=""),"",C35-$D$5)</f>
        <v/>
      </c>
      <c r="H35" s="34" t="str">
        <f aca="false">IF(OR(C35="",$D$6="",$D$7=""),"",IF($D$7="Plus haut est mieux",IF(C35&lt;$D$6,"Sous le seuil d’alerte",IF(C35&lt;$D$5,"Entre le seuil et la cible","Cible atteinte")),IF(C35&gt;$D$6,"Au-dessus du seuil d’alerte",IF(C35&gt;$D$5,"Entre le seuil et la cible","Cible atteinte"))))</f>
        <v/>
      </c>
    </row>
    <row r="36" customFormat="false" ht="18" hidden="false" customHeight="true" outlineLevel="0" collapsed="false">
      <c r="A36" s="21" t="str">
        <f aca="false">IF(C36="","",ROW()-18)</f>
        <v/>
      </c>
      <c r="B36" s="32"/>
      <c r="C36" s="25"/>
      <c r="D36" s="28" t="str">
        <f aca="false">IF(C36="","",$D$5)</f>
        <v/>
      </c>
      <c r="E36" s="28" t="str">
        <f aca="false">IF(C36="","",$D$6)</f>
        <v/>
      </c>
      <c r="F36" s="28" t="str">
        <f aca="false">IF(OR(C36="",$D$10=""),"",$D$11+$D$10*A36)</f>
        <v/>
      </c>
      <c r="G36" s="33" t="str">
        <f aca="false">IF(OR(C36="",$D$5=""),"",C36-$D$5)</f>
        <v/>
      </c>
      <c r="H36" s="34" t="str">
        <f aca="false">IF(OR(C36="",$D$6="",$D$7=""),"",IF($D$7="Plus haut est mieux",IF(C36&lt;$D$6,"Sous le seuil d’alerte",IF(C36&lt;$D$5,"Entre le seuil et la cible","Cible atteinte")),IF(C36&gt;$D$6,"Au-dessus du seuil d’alerte",IF(C36&gt;$D$5,"Entre le seuil et la cible","Cible atteinte"))))</f>
        <v/>
      </c>
    </row>
    <row r="37" customFormat="false" ht="18" hidden="false" customHeight="true" outlineLevel="0" collapsed="false">
      <c r="A37" s="21" t="str">
        <f aca="false">IF(C37="","",ROW()-18)</f>
        <v/>
      </c>
      <c r="B37" s="32"/>
      <c r="C37" s="25"/>
      <c r="D37" s="28" t="str">
        <f aca="false">IF(C37="","",$D$5)</f>
        <v/>
      </c>
      <c r="E37" s="28" t="str">
        <f aca="false">IF(C37="","",$D$6)</f>
        <v/>
      </c>
      <c r="F37" s="28" t="str">
        <f aca="false">IF(OR(C37="",$D$10=""),"",$D$11+$D$10*A37)</f>
        <v/>
      </c>
      <c r="G37" s="33" t="str">
        <f aca="false">IF(OR(C37="",$D$5=""),"",C37-$D$5)</f>
        <v/>
      </c>
      <c r="H37" s="34" t="str">
        <f aca="false">IF(OR(C37="",$D$6="",$D$7=""),"",IF($D$7="Plus haut est mieux",IF(C37&lt;$D$6,"Sous le seuil d’alerte",IF(C37&lt;$D$5,"Entre le seuil et la cible","Cible atteinte")),IF(C37&gt;$D$6,"Au-dessus du seuil d’alerte",IF(C37&gt;$D$5,"Entre le seuil et la cible","Cible atteinte"))))</f>
        <v/>
      </c>
    </row>
    <row r="38" customFormat="false" ht="18" hidden="false" customHeight="true" outlineLevel="0" collapsed="false">
      <c r="A38" s="21" t="str">
        <f aca="false">IF(C38="","",ROW()-18)</f>
        <v/>
      </c>
      <c r="B38" s="32"/>
      <c r="C38" s="25"/>
      <c r="D38" s="28" t="str">
        <f aca="false">IF(C38="","",$D$5)</f>
        <v/>
      </c>
      <c r="E38" s="28" t="str">
        <f aca="false">IF(C38="","",$D$6)</f>
        <v/>
      </c>
      <c r="F38" s="28" t="str">
        <f aca="false">IF(OR(C38="",$D$10=""),"",$D$11+$D$10*A38)</f>
        <v/>
      </c>
      <c r="G38" s="33" t="str">
        <f aca="false">IF(OR(C38="",$D$5=""),"",C38-$D$5)</f>
        <v/>
      </c>
      <c r="H38" s="34" t="str">
        <f aca="false">IF(OR(C38="",$D$6="",$D$7=""),"",IF($D$7="Plus haut est mieux",IF(C38&lt;$D$6,"Sous le seuil d’alerte",IF(C38&lt;$D$5,"Entre le seuil et la cible","Cible atteinte")),IF(C38&gt;$D$6,"Au-dessus du seuil d’alerte",IF(C38&gt;$D$5,"Entre le seuil et la cible","Cible atteinte"))))</f>
        <v/>
      </c>
    </row>
    <row r="39" customFormat="false" ht="18" hidden="false" customHeight="true" outlineLevel="0" collapsed="false">
      <c r="A39" s="21" t="str">
        <f aca="false">IF(C39="","",ROW()-18)</f>
        <v/>
      </c>
      <c r="B39" s="32"/>
      <c r="C39" s="25"/>
      <c r="D39" s="28" t="str">
        <f aca="false">IF(C39="","",$D$5)</f>
        <v/>
      </c>
      <c r="E39" s="28" t="str">
        <f aca="false">IF(C39="","",$D$6)</f>
        <v/>
      </c>
      <c r="F39" s="28" t="str">
        <f aca="false">IF(OR(C39="",$D$10=""),"",$D$11+$D$10*A39)</f>
        <v/>
      </c>
      <c r="G39" s="33" t="str">
        <f aca="false">IF(OR(C39="",$D$5=""),"",C39-$D$5)</f>
        <v/>
      </c>
      <c r="H39" s="34" t="str">
        <f aca="false">IF(OR(C39="",$D$6="",$D$7=""),"",IF($D$7="Plus haut est mieux",IF(C39&lt;$D$6,"Sous le seuil d’alerte",IF(C39&lt;$D$5,"Entre le seuil et la cible","Cible atteinte")),IF(C39&gt;$D$6,"Au-dessus du seuil d’alerte",IF(C39&gt;$D$5,"Entre le seuil et la cible","Cible atteinte"))))</f>
        <v/>
      </c>
    </row>
    <row r="40" customFormat="false" ht="18" hidden="false" customHeight="true" outlineLevel="0" collapsed="false">
      <c r="A40" s="21" t="str">
        <f aca="false">IF(C40="","",ROW()-18)</f>
        <v/>
      </c>
      <c r="B40" s="32"/>
      <c r="C40" s="25"/>
      <c r="D40" s="28" t="str">
        <f aca="false">IF(C40="","",$D$5)</f>
        <v/>
      </c>
      <c r="E40" s="28" t="str">
        <f aca="false">IF(C40="","",$D$6)</f>
        <v/>
      </c>
      <c r="F40" s="28" t="str">
        <f aca="false">IF(OR(C40="",$D$10=""),"",$D$11+$D$10*A40)</f>
        <v/>
      </c>
      <c r="G40" s="33" t="str">
        <f aca="false">IF(OR(C40="",$D$5=""),"",C40-$D$5)</f>
        <v/>
      </c>
      <c r="H40" s="34" t="str">
        <f aca="false">IF(OR(C40="",$D$6="",$D$7=""),"",IF($D$7="Plus haut est mieux",IF(C40&lt;$D$6,"Sous le seuil d’alerte",IF(C40&lt;$D$5,"Entre le seuil et la cible","Cible atteinte")),IF(C40&gt;$D$6,"Au-dessus du seuil d’alerte",IF(C40&gt;$D$5,"Entre le seuil et la cible","Cible atteinte"))))</f>
        <v/>
      </c>
    </row>
    <row r="41" customFormat="false" ht="18" hidden="false" customHeight="true" outlineLevel="0" collapsed="false">
      <c r="A41" s="21" t="str">
        <f aca="false">IF(C41="","",ROW()-18)</f>
        <v/>
      </c>
      <c r="B41" s="32"/>
      <c r="C41" s="25"/>
      <c r="D41" s="28" t="str">
        <f aca="false">IF(C41="","",$D$5)</f>
        <v/>
      </c>
      <c r="E41" s="28" t="str">
        <f aca="false">IF(C41="","",$D$6)</f>
        <v/>
      </c>
      <c r="F41" s="28" t="str">
        <f aca="false">IF(OR(C41="",$D$10=""),"",$D$11+$D$10*A41)</f>
        <v/>
      </c>
      <c r="G41" s="33" t="str">
        <f aca="false">IF(OR(C41="",$D$5=""),"",C41-$D$5)</f>
        <v/>
      </c>
      <c r="H41" s="34" t="str">
        <f aca="false">IF(OR(C41="",$D$6="",$D$7=""),"",IF($D$7="Plus haut est mieux",IF(C41&lt;$D$6,"Sous le seuil d’alerte",IF(C41&lt;$D$5,"Entre le seuil et la cible","Cible atteinte")),IF(C41&gt;$D$6,"Au-dessus du seuil d’alerte",IF(C41&gt;$D$5,"Entre le seuil et la cible","Cible atteinte"))))</f>
        <v/>
      </c>
    </row>
    <row r="42" customFormat="false" ht="18" hidden="false" customHeight="true" outlineLevel="0" collapsed="false">
      <c r="A42" s="21" t="str">
        <f aca="false">IF(C42="","",ROW()-18)</f>
        <v/>
      </c>
      <c r="B42" s="32"/>
      <c r="C42" s="25"/>
      <c r="D42" s="28" t="str">
        <f aca="false">IF(C42="","",$D$5)</f>
        <v/>
      </c>
      <c r="E42" s="28" t="str">
        <f aca="false">IF(C42="","",$D$6)</f>
        <v/>
      </c>
      <c r="F42" s="28" t="str">
        <f aca="false">IF(OR(C42="",$D$10=""),"",$D$11+$D$10*A42)</f>
        <v/>
      </c>
      <c r="G42" s="33" t="str">
        <f aca="false">IF(OR(C42="",$D$5=""),"",C42-$D$5)</f>
        <v/>
      </c>
      <c r="H42" s="34" t="str">
        <f aca="false">IF(OR(C42="",$D$6="",$D$7=""),"",IF($D$7="Plus haut est mieux",IF(C42&lt;$D$6,"Sous le seuil d’alerte",IF(C42&lt;$D$5,"Entre le seuil et la cible","Cible atteinte")),IF(C42&gt;$D$6,"Au-dessus du seuil d’alerte",IF(C42&gt;$D$5,"Entre le seuil et la cible","Cible atteinte"))))</f>
        <v/>
      </c>
    </row>
  </sheetData>
  <mergeCells count="25">
    <mergeCell ref="A4:C4"/>
    <mergeCell ref="D4:F4"/>
    <mergeCell ref="A5:C5"/>
    <mergeCell ref="D5:F5"/>
    <mergeCell ref="A6:C6"/>
    <mergeCell ref="D6:F6"/>
    <mergeCell ref="A7:C7"/>
    <mergeCell ref="D7:F7"/>
    <mergeCell ref="A8:C8"/>
    <mergeCell ref="D8:F8"/>
    <mergeCell ref="A9:C9"/>
    <mergeCell ref="D9:F9"/>
    <mergeCell ref="A10:C10"/>
    <mergeCell ref="D10:F10"/>
    <mergeCell ref="A11:C11"/>
    <mergeCell ref="D11:F11"/>
    <mergeCell ref="A12:C12"/>
    <mergeCell ref="D12:F12"/>
    <mergeCell ref="A13:C13"/>
    <mergeCell ref="D13:F13"/>
    <mergeCell ref="A14:C14"/>
    <mergeCell ref="D14:F14"/>
    <mergeCell ref="A15:C15"/>
    <mergeCell ref="D15:F15"/>
    <mergeCell ref="A17:H17"/>
  </mergeCells>
  <conditionalFormatting sqref="D14:F14">
    <cfRule type="expression" priority="2" aboveAverage="0" equalAverage="0" bottom="0" percent="0" rank="0" text="" dxfId="0">
      <formula>OR($D$14="Sous le seuil d’alerte",$D$14="Au-dessus du seuil d’alerte")</formula>
    </cfRule>
  </conditionalFormatting>
  <conditionalFormatting sqref="H19:H42">
    <cfRule type="expression" priority="3" aboveAverage="0" equalAverage="0" bottom="0" percent="0" rank="0" text="" dxfId="0">
      <formula>OR($H19="Sous le seuil d’alerte",$H19="Au-dessus du seuil d’alerte")</formula>
    </cfRule>
    <cfRule type="expression" priority="4" aboveAverage="0" equalAverage="0" bottom="0" percent="0" rank="0" text="" dxfId="1">
      <formula>$H19="Cible atteinte"</formula>
    </cfRule>
  </conditionalFormatting>
  <dataValidations count="1">
    <dataValidation allowBlank="true" errorStyle="stop" operator="between" showDropDown="false" showErrorMessage="false" showInputMessage="false" sqref="D7" type="list">
      <formula1>"Plus haut est mieux,Plus bas est mieux"</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L4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4" topLeftCell="C15" activePane="bottomRight" state="frozen"/>
      <selection pane="topLeft" activeCell="A1" activeCellId="0" sqref="A1"/>
      <selection pane="topRight" activeCell="C1" activeCellId="0" sqref="C1"/>
      <selection pane="bottomLeft" activeCell="A15" activeCellId="0" sqref="A15"/>
      <selection pane="bottomRigh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14"/>
    <col collapsed="false" customWidth="true" hidden="false" outlineLevel="0" max="3" min="3" style="0" width="11"/>
    <col collapsed="false" customWidth="true" hidden="false" outlineLevel="0" max="4" min="4" style="0" width="15"/>
    <col collapsed="false" customWidth="true" hidden="false" outlineLevel="0" max="5" min="5" style="0" width="11"/>
    <col collapsed="false" customWidth="true" hidden="false" outlineLevel="0" max="6" min="6" style="0" width="16"/>
    <col collapsed="false" customWidth="true" hidden="false" outlineLevel="0" max="9" min="7" style="0" width="10"/>
    <col collapsed="false" customWidth="true" hidden="false" outlineLevel="0" max="10" min="10" style="0" width="22"/>
    <col collapsed="false" customWidth="true" hidden="false" outlineLevel="0" max="11" min="11" style="0" width="44"/>
    <col collapsed="false" customWidth="true" hidden="false" outlineLevel="0" max="12" min="12" style="0" width="13"/>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114</v>
      </c>
    </row>
    <row r="3" customFormat="false" ht="15" hidden="false" customHeight="false" outlineLevel="0" collapsed="false">
      <c r="A3" s="10" t="s">
        <v>115</v>
      </c>
    </row>
    <row r="4" customFormat="false" ht="21.75" hidden="false" customHeight="true" outlineLevel="0" collapsed="false">
      <c r="A4" s="11" t="s">
        <v>44</v>
      </c>
      <c r="B4" s="11"/>
      <c r="C4" s="11"/>
      <c r="D4" s="12" t="s">
        <v>116</v>
      </c>
      <c r="E4" s="12"/>
      <c r="F4" s="12"/>
      <c r="G4" s="12"/>
      <c r="H4" s="12"/>
    </row>
    <row r="5" customFormat="false" ht="19.5" hidden="false" customHeight="true" outlineLevel="0" collapsed="false">
      <c r="A5" s="11" t="s">
        <v>64</v>
      </c>
      <c r="B5" s="11"/>
      <c r="C5" s="11"/>
      <c r="D5" s="35" t="n">
        <f aca="false">IF(COUNT(E15:E44)=0,"",AVERAGE(E15:E44))</f>
        <v>11.7272727272727</v>
      </c>
      <c r="E5" s="35"/>
      <c r="F5" s="35"/>
    </row>
    <row r="6" customFormat="false" ht="31.5" hidden="false" customHeight="true" outlineLevel="0" collapsed="false">
      <c r="A6" s="11" t="s">
        <v>65</v>
      </c>
      <c r="B6" s="11"/>
      <c r="C6" s="11"/>
      <c r="D6" s="36" t="n">
        <f aca="false">IF(COUNT(F15:F44)=0,"",AVERAGE(F15:F44))</f>
        <v>2.1</v>
      </c>
      <c r="E6" s="36"/>
      <c r="F6" s="36"/>
    </row>
    <row r="7" customFormat="false" ht="19.5" hidden="false" customHeight="true" outlineLevel="0" collapsed="false">
      <c r="A7" s="11" t="s">
        <v>66</v>
      </c>
      <c r="B7" s="11"/>
      <c r="C7" s="11"/>
      <c r="D7" s="29" t="n">
        <f aca="false">IF(OR(D5="",D6=""),"",D5+D11*D6)</f>
        <v>17.3132727272727</v>
      </c>
      <c r="E7" s="29"/>
      <c r="F7" s="29"/>
    </row>
    <row r="8" customFormat="false" ht="19.5" hidden="false" customHeight="true" outlineLevel="0" collapsed="false">
      <c r="A8" s="11" t="s">
        <v>67</v>
      </c>
      <c r="B8" s="11"/>
      <c r="C8" s="11"/>
      <c r="D8" s="29" t="n">
        <f aca="false">IF(OR(D5="",D6=""),"",D5-D11*D6)</f>
        <v>6.14127272727273</v>
      </c>
      <c r="E8" s="29"/>
      <c r="F8" s="29"/>
    </row>
    <row r="9" customFormat="false" ht="19.5" hidden="false" customHeight="true" outlineLevel="0" collapsed="false">
      <c r="A9" s="11" t="s">
        <v>68</v>
      </c>
      <c r="B9" s="11"/>
      <c r="C9" s="11"/>
      <c r="D9" s="14" t="n">
        <f aca="false">COUNTIF(J15:J44,"Hors limites")</f>
        <v>1</v>
      </c>
      <c r="E9" s="14"/>
      <c r="F9" s="14"/>
    </row>
    <row r="10" customFormat="false" ht="19.5" hidden="false" customHeight="true" outlineLevel="0" collapsed="false">
      <c r="A10" s="11" t="s">
        <v>69</v>
      </c>
      <c r="B10" s="11"/>
      <c r="C10" s="11"/>
      <c r="D10" s="37" t="n">
        <f aca="false">COUNT(E15:E44)</f>
        <v>11</v>
      </c>
      <c r="E10" s="37"/>
      <c r="F10" s="37"/>
    </row>
    <row r="11" customFormat="false" ht="31.5" hidden="false" customHeight="true" outlineLevel="0" collapsed="false">
      <c r="A11" s="11" t="s">
        <v>70</v>
      </c>
      <c r="B11" s="11"/>
      <c r="C11" s="11"/>
      <c r="D11" s="38" t="n">
        <v>2.66</v>
      </c>
      <c r="E11" s="38"/>
      <c r="F11" s="38"/>
    </row>
    <row r="13" customFormat="false" ht="19.5" hidden="false" customHeight="true" outlineLevel="0" collapsed="false">
      <c r="A13" s="16" t="s">
        <v>34</v>
      </c>
      <c r="B13" s="16"/>
      <c r="C13" s="16"/>
      <c r="D13" s="17" t="s">
        <v>71</v>
      </c>
      <c r="E13" s="17"/>
      <c r="F13" s="17"/>
      <c r="G13" s="16" t="s">
        <v>72</v>
      </c>
      <c r="H13" s="16"/>
      <c r="I13" s="16"/>
      <c r="J13" s="17" t="s">
        <v>73</v>
      </c>
      <c r="K13" s="17"/>
      <c r="L13" s="17" t="s">
        <v>74</v>
      </c>
    </row>
    <row r="14" customFormat="false" ht="51.75" hidden="false" customHeight="true" outlineLevel="0" collapsed="false">
      <c r="A14" s="18" t="s">
        <v>36</v>
      </c>
      <c r="B14" s="18" t="s">
        <v>57</v>
      </c>
      <c r="C14" s="18" t="s">
        <v>58</v>
      </c>
      <c r="D14" s="18" t="s">
        <v>75</v>
      </c>
      <c r="E14" s="18" t="s">
        <v>76</v>
      </c>
      <c r="F14" s="18" t="s">
        <v>77</v>
      </c>
      <c r="G14" s="18" t="s">
        <v>64</v>
      </c>
      <c r="H14" s="18" t="s">
        <v>66</v>
      </c>
      <c r="I14" s="18" t="s">
        <v>67</v>
      </c>
      <c r="J14" s="18" t="s">
        <v>78</v>
      </c>
      <c r="K14" s="18" t="s">
        <v>79</v>
      </c>
      <c r="L14" s="18" t="s">
        <v>80</v>
      </c>
    </row>
    <row r="15" customFormat="false" ht="18" hidden="false" customHeight="true" outlineLevel="0" collapsed="false">
      <c r="A15" s="19" t="n">
        <v>1</v>
      </c>
      <c r="B15" s="32" t="n">
        <v>45931</v>
      </c>
      <c r="C15" s="25" t="n">
        <v>12</v>
      </c>
      <c r="D15" s="26" t="s">
        <v>117</v>
      </c>
      <c r="E15" s="28" t="n">
        <f aca="false">IF(OR(C15="",D15="Oui"),"",C15)</f>
        <v>12</v>
      </c>
      <c r="F15" s="28"/>
      <c r="G15" s="28" t="n">
        <f aca="false">IF(OR(C15="",$D$5=""),"",$D$5)</f>
        <v>11.7272727272727</v>
      </c>
      <c r="H15" s="28" t="n">
        <f aca="false">IF(OR(C15="",$D$7=""),"",$D$7)</f>
        <v>17.3132727272727</v>
      </c>
      <c r="I15" s="28" t="n">
        <f aca="false">IF(OR(C15="",$D$8=""),"",$D$8)</f>
        <v>6.14127272727273</v>
      </c>
      <c r="J15" s="34" t="str">
        <f aca="false">IF(OR(C15="",H15=""),"",IF(OR(C15&gt;H15,C15&lt;I15),"Hors limites",IF(AND(COUNT($C$15:C15)&gt;=8,OR(MIN(C8:C15)&gt;G15,MAX(C8:C15)&lt;G15)),"8 points du même côté",IF(AND(COUNT($C$15:C15)&gt;=6,OR(AND(C15&gt;C14,C14&gt;C13,C13&gt;C12,C12&gt;C11,C11&gt;C10),AND(C15&lt;C14,C14&lt;C13,C13&lt;C12,C12&lt;C11,C11&lt;C10))),"6 points en tendance","Normal"))))</f>
        <v>Normal</v>
      </c>
      <c r="K15" s="39"/>
      <c r="L15" s="40" t="n">
        <f aca="false">IF(OR(C15="",E15=""),"",E15)</f>
        <v>12</v>
      </c>
    </row>
    <row r="16" customFormat="false" ht="18" hidden="false" customHeight="true" outlineLevel="0" collapsed="false">
      <c r="A16" s="19" t="n">
        <v>2</v>
      </c>
      <c r="B16" s="32" t="n">
        <v>45962</v>
      </c>
      <c r="C16" s="25" t="n">
        <v>10</v>
      </c>
      <c r="D16" s="26" t="s">
        <v>117</v>
      </c>
      <c r="E16" s="28" t="n">
        <f aca="false">IF(OR(C16="",D16="Oui"),"",C16)</f>
        <v>10</v>
      </c>
      <c r="F16" s="28" t="n">
        <f aca="false">IF(OR(E16="",L15=""),"",ABS(E16-L15))</f>
        <v>2</v>
      </c>
      <c r="G16" s="28" t="n">
        <f aca="false">IF(OR(C16="",$D$5=""),"",$D$5)</f>
        <v>11.7272727272727</v>
      </c>
      <c r="H16" s="28" t="n">
        <f aca="false">IF(OR(C16="",$D$7=""),"",$D$7)</f>
        <v>17.3132727272727</v>
      </c>
      <c r="I16" s="28" t="n">
        <f aca="false">IF(OR(C16="",$D$8=""),"",$D$8)</f>
        <v>6.14127272727273</v>
      </c>
      <c r="J16" s="34" t="str">
        <f aca="false">IF(OR(C16="",H16=""),"",IF(OR(C16&gt;H16,C16&lt;I16),"Hors limites",IF(AND(COUNT($C$15:C16)&gt;=8,OR(MIN(C9:C16)&gt;G16,MAX(C9:C16)&lt;G16)),"8 points du même côté",IF(AND(COUNT($C$15:C16)&gt;=6,OR(AND(C16&gt;C15,C15&gt;C14,C14&gt;C13,C13&gt;C12,C12&gt;C11),AND(C16&lt;C15,C15&lt;C14,C14&lt;C13,C13&lt;C12,C12&lt;C11))),"6 points en tendance","Normal"))))</f>
        <v>Normal</v>
      </c>
      <c r="K16" s="39"/>
      <c r="L16" s="40" t="n">
        <f aca="false">IF(C16="","",IF(E16&lt;&gt;"",E16,L15))</f>
        <v>10</v>
      </c>
    </row>
    <row r="17" customFormat="false" ht="18" hidden="false" customHeight="true" outlineLevel="0" collapsed="false">
      <c r="A17" s="19" t="n">
        <v>3</v>
      </c>
      <c r="B17" s="32" t="n">
        <v>45992</v>
      </c>
      <c r="C17" s="25" t="n">
        <v>13</v>
      </c>
      <c r="D17" s="26" t="s">
        <v>117</v>
      </c>
      <c r="E17" s="28" t="n">
        <f aca="false">IF(OR(C17="",D17="Oui"),"",C17)</f>
        <v>13</v>
      </c>
      <c r="F17" s="28" t="n">
        <f aca="false">IF(OR(E17="",L16=""),"",ABS(E17-L16))</f>
        <v>3</v>
      </c>
      <c r="G17" s="28" t="n">
        <f aca="false">IF(OR(C17="",$D$5=""),"",$D$5)</f>
        <v>11.7272727272727</v>
      </c>
      <c r="H17" s="28" t="n">
        <f aca="false">IF(OR(C17="",$D$7=""),"",$D$7)</f>
        <v>17.3132727272727</v>
      </c>
      <c r="I17" s="28" t="n">
        <f aca="false">IF(OR(C17="",$D$8=""),"",$D$8)</f>
        <v>6.14127272727273</v>
      </c>
      <c r="J17" s="34" t="str">
        <f aca="false">IF(OR(C17="",H17=""),"",IF(OR(C17&gt;H17,C17&lt;I17),"Hors limites",IF(AND(COUNT($C$15:C17)&gt;=8,OR(MIN(C10:C17)&gt;G17,MAX(C10:C17)&lt;G17)),"8 points du même côté",IF(AND(COUNT($C$15:C17)&gt;=6,OR(AND(C17&gt;C16,C16&gt;C15,C15&gt;C14,C14&gt;C13,C13&gt;C12),AND(C17&lt;C16,C16&lt;C15,C15&lt;C14,C14&lt;C13,C13&lt;C12))),"6 points en tendance","Normal"))))</f>
        <v>Normal</v>
      </c>
      <c r="K17" s="39"/>
      <c r="L17" s="40" t="n">
        <f aca="false">IF(C17="","",IF(E17&lt;&gt;"",E17,L16))</f>
        <v>13</v>
      </c>
    </row>
    <row r="18" customFormat="false" ht="18" hidden="false" customHeight="true" outlineLevel="0" collapsed="false">
      <c r="A18" s="19" t="n">
        <v>4</v>
      </c>
      <c r="B18" s="32" t="n">
        <v>46023</v>
      </c>
      <c r="C18" s="25" t="n">
        <v>11</v>
      </c>
      <c r="D18" s="26" t="s">
        <v>117</v>
      </c>
      <c r="E18" s="28" t="n">
        <f aca="false">IF(OR(C18="",D18="Oui"),"",C18)</f>
        <v>11</v>
      </c>
      <c r="F18" s="28" t="n">
        <f aca="false">IF(OR(E18="",L17=""),"",ABS(E18-L17))</f>
        <v>2</v>
      </c>
      <c r="G18" s="28" t="n">
        <f aca="false">IF(OR(C18="",$D$5=""),"",$D$5)</f>
        <v>11.7272727272727</v>
      </c>
      <c r="H18" s="28" t="n">
        <f aca="false">IF(OR(C18="",$D$7=""),"",$D$7)</f>
        <v>17.3132727272727</v>
      </c>
      <c r="I18" s="28" t="n">
        <f aca="false">IF(OR(C18="",$D$8=""),"",$D$8)</f>
        <v>6.14127272727273</v>
      </c>
      <c r="J18" s="34" t="str">
        <f aca="false">IF(OR(C18="",H18=""),"",IF(OR(C18&gt;H18,C18&lt;I18),"Hors limites",IF(AND(COUNT($C$15:C18)&gt;=8,OR(MIN(C11:C18)&gt;G18,MAX(C11:C18)&lt;G18)),"8 points du même côté",IF(AND(COUNT($C$15:C18)&gt;=6,OR(AND(C18&gt;C17,C17&gt;C16,C16&gt;C15,C15&gt;C14,C14&gt;C13),AND(C18&lt;C17,C17&lt;C16,C16&lt;C15,C15&lt;C14,C14&lt;C13))),"6 points en tendance","Normal"))))</f>
        <v>Normal</v>
      </c>
      <c r="K18" s="39"/>
      <c r="L18" s="40" t="n">
        <f aca="false">IF(C18="","",IF(E18&lt;&gt;"",E18,L17))</f>
        <v>11</v>
      </c>
    </row>
    <row r="19" customFormat="false" ht="18" hidden="false" customHeight="true" outlineLevel="0" collapsed="false">
      <c r="A19" s="19" t="n">
        <v>5</v>
      </c>
      <c r="B19" s="32" t="n">
        <v>46054</v>
      </c>
      <c r="C19" s="25" t="n">
        <v>14</v>
      </c>
      <c r="D19" s="26" t="s">
        <v>117</v>
      </c>
      <c r="E19" s="28" t="n">
        <f aca="false">IF(OR(C19="",D19="Oui"),"",C19)</f>
        <v>14</v>
      </c>
      <c r="F19" s="28" t="n">
        <f aca="false">IF(OR(E19="",L18=""),"",ABS(E19-L18))</f>
        <v>3</v>
      </c>
      <c r="G19" s="28" t="n">
        <f aca="false">IF(OR(C19="",$D$5=""),"",$D$5)</f>
        <v>11.7272727272727</v>
      </c>
      <c r="H19" s="28" t="n">
        <f aca="false">IF(OR(C19="",$D$7=""),"",$D$7)</f>
        <v>17.3132727272727</v>
      </c>
      <c r="I19" s="28" t="n">
        <f aca="false">IF(OR(C19="",$D$8=""),"",$D$8)</f>
        <v>6.14127272727273</v>
      </c>
      <c r="J19" s="34" t="str">
        <f aca="false">IF(OR(C19="",H19=""),"",IF(OR(C19&gt;H19,C19&lt;I19),"Hors limites",IF(AND(COUNT($C$15:C19)&gt;=8,OR(MIN(C12:C19)&gt;G19,MAX(C12:C19)&lt;G19)),"8 points du même côté",IF(AND(COUNT($C$15:C19)&gt;=6,OR(AND(C19&gt;C18,C18&gt;C17,C17&gt;C16,C16&gt;C15,C15&gt;C14),AND(C19&lt;C18,C18&lt;C17,C17&lt;C16,C16&lt;C15,C15&lt;C14))),"6 points en tendance","Normal"))))</f>
        <v>Normal</v>
      </c>
      <c r="K19" s="39"/>
      <c r="L19" s="40" t="n">
        <f aca="false">IF(C19="","",IF(E19&lt;&gt;"",E19,L18))</f>
        <v>14</v>
      </c>
    </row>
    <row r="20" customFormat="false" ht="18" hidden="false" customHeight="true" outlineLevel="0" collapsed="false">
      <c r="A20" s="19" t="n">
        <v>6</v>
      </c>
      <c r="B20" s="32" t="n">
        <v>46082</v>
      </c>
      <c r="C20" s="25" t="n">
        <v>12</v>
      </c>
      <c r="D20" s="26" t="s">
        <v>117</v>
      </c>
      <c r="E20" s="28" t="n">
        <f aca="false">IF(OR(C20="",D20="Oui"),"",C20)</f>
        <v>12</v>
      </c>
      <c r="F20" s="28" t="n">
        <f aca="false">IF(OR(E20="",L19=""),"",ABS(E20-L19))</f>
        <v>2</v>
      </c>
      <c r="G20" s="28" t="n">
        <f aca="false">IF(OR(C20="",$D$5=""),"",$D$5)</f>
        <v>11.7272727272727</v>
      </c>
      <c r="H20" s="28" t="n">
        <f aca="false">IF(OR(C20="",$D$7=""),"",$D$7)</f>
        <v>17.3132727272727</v>
      </c>
      <c r="I20" s="28" t="n">
        <f aca="false">IF(OR(C20="",$D$8=""),"",$D$8)</f>
        <v>6.14127272727273</v>
      </c>
      <c r="J20" s="34" t="str">
        <f aca="false">IF(OR(C20="",H20=""),"",IF(OR(C20&gt;H20,C20&lt;I20),"Hors limites",IF(AND(COUNT($C$15:C20)&gt;=8,OR(MIN(C13:C20)&gt;G20,MAX(C13:C20)&lt;G20)),"8 points du même côté",IF(AND(COUNT($C$15:C20)&gt;=6,OR(AND(C20&gt;C19,C19&gt;C18,C18&gt;C17,C17&gt;C16,C16&gt;C15),AND(C20&lt;C19,C19&lt;C18,C18&lt;C17,C17&lt;C16,C16&lt;C15))),"6 points en tendance","Normal"))))</f>
        <v>Normal</v>
      </c>
      <c r="K20" s="39"/>
      <c r="L20" s="40" t="n">
        <f aca="false">IF(C20="","",IF(E20&lt;&gt;"",E20,L19))</f>
        <v>12</v>
      </c>
    </row>
    <row r="21" customFormat="false" ht="18" hidden="false" customHeight="true" outlineLevel="0" collapsed="false">
      <c r="A21" s="19" t="n">
        <v>7</v>
      </c>
      <c r="B21" s="32" t="n">
        <v>46113</v>
      </c>
      <c r="C21" s="25" t="n">
        <v>10</v>
      </c>
      <c r="D21" s="26" t="s">
        <v>117</v>
      </c>
      <c r="E21" s="28" t="n">
        <f aca="false">IF(OR(C21="",D21="Oui"),"",C21)</f>
        <v>10</v>
      </c>
      <c r="F21" s="28" t="n">
        <f aca="false">IF(OR(E21="",L20=""),"",ABS(E21-L20))</f>
        <v>2</v>
      </c>
      <c r="G21" s="28" t="n">
        <f aca="false">IF(OR(C21="",$D$5=""),"",$D$5)</f>
        <v>11.7272727272727</v>
      </c>
      <c r="H21" s="28" t="n">
        <f aca="false">IF(OR(C21="",$D$7=""),"",$D$7)</f>
        <v>17.3132727272727</v>
      </c>
      <c r="I21" s="28" t="n">
        <f aca="false">IF(OR(C21="",$D$8=""),"",$D$8)</f>
        <v>6.14127272727273</v>
      </c>
      <c r="J21" s="34" t="str">
        <f aca="false">IF(OR(C21="",H21=""),"",IF(OR(C21&gt;H21,C21&lt;I21),"Hors limites",IF(AND(COUNT($C$15:C21)&gt;=8,OR(MIN(C14:C21)&gt;G21,MAX(C14:C21)&lt;G21)),"8 points du même côté",IF(AND(COUNT($C$15:C21)&gt;=6,OR(AND(C21&gt;C20,C20&gt;C19,C19&gt;C18,C18&gt;C17,C17&gt;C16),AND(C21&lt;C20,C20&lt;C19,C19&lt;C18,C18&lt;C17,C17&lt;C16))),"6 points en tendance","Normal"))))</f>
        <v>Normal</v>
      </c>
      <c r="K21" s="39"/>
      <c r="L21" s="40" t="n">
        <f aca="false">IF(C21="","",IF(E21&lt;&gt;"",E21,L20))</f>
        <v>10</v>
      </c>
    </row>
    <row r="22" customFormat="false" ht="18" hidden="false" customHeight="true" outlineLevel="0" collapsed="false">
      <c r="A22" s="19" t="n">
        <v>8</v>
      </c>
      <c r="B22" s="32" t="n">
        <v>46143</v>
      </c>
      <c r="C22" s="25" t="n">
        <v>13</v>
      </c>
      <c r="D22" s="26" t="s">
        <v>117</v>
      </c>
      <c r="E22" s="28" t="n">
        <f aca="false">IF(OR(C22="",D22="Oui"),"",C22)</f>
        <v>13</v>
      </c>
      <c r="F22" s="28" t="n">
        <f aca="false">IF(OR(E22="",L21=""),"",ABS(E22-L21))</f>
        <v>3</v>
      </c>
      <c r="G22" s="28" t="n">
        <f aca="false">IF(OR(C22="",$D$5=""),"",$D$5)</f>
        <v>11.7272727272727</v>
      </c>
      <c r="H22" s="28" t="n">
        <f aca="false">IF(OR(C22="",$D$7=""),"",$D$7)</f>
        <v>17.3132727272727</v>
      </c>
      <c r="I22" s="28" t="n">
        <f aca="false">IF(OR(C22="",$D$8=""),"",$D$8)</f>
        <v>6.14127272727273</v>
      </c>
      <c r="J22" s="34" t="str">
        <f aca="false">IF(OR(C22="",H22=""),"",IF(OR(C22&gt;H22,C22&lt;I22),"Hors limites",IF(AND(COUNT($C$15:C22)&gt;=8,OR(MIN(C15:C22)&gt;G22,MAX(C15:C22)&lt;G22)),"8 points du même côté",IF(AND(COUNT($C$15:C22)&gt;=6,OR(AND(C22&gt;C21,C21&gt;C20,C20&gt;C19,C19&gt;C18,C18&gt;C17),AND(C22&lt;C21,C21&lt;C20,C20&lt;C19,C19&lt;C18,C18&lt;C17))),"6 points en tendance","Normal"))))</f>
        <v>Normal</v>
      </c>
      <c r="K22" s="39"/>
      <c r="L22" s="40" t="n">
        <f aca="false">IF(C22="","",IF(E22&lt;&gt;"",E22,L21))</f>
        <v>13</v>
      </c>
    </row>
    <row r="23" customFormat="false" ht="18" hidden="false" customHeight="true" outlineLevel="0" collapsed="false">
      <c r="A23" s="19" t="n">
        <v>9</v>
      </c>
      <c r="B23" s="32" t="n">
        <v>46174</v>
      </c>
      <c r="C23" s="25" t="n">
        <v>11</v>
      </c>
      <c r="D23" s="26" t="s">
        <v>117</v>
      </c>
      <c r="E23" s="28" t="n">
        <f aca="false">IF(OR(C23="",D23="Oui"),"",C23)</f>
        <v>11</v>
      </c>
      <c r="F23" s="28" t="n">
        <f aca="false">IF(OR(E23="",L22=""),"",ABS(E23-L22))</f>
        <v>2</v>
      </c>
      <c r="G23" s="28" t="n">
        <f aca="false">IF(OR(C23="",$D$5=""),"",$D$5)</f>
        <v>11.7272727272727</v>
      </c>
      <c r="H23" s="28" t="n">
        <f aca="false">IF(OR(C23="",$D$7=""),"",$D$7)</f>
        <v>17.3132727272727</v>
      </c>
      <c r="I23" s="28" t="n">
        <f aca="false">IF(OR(C23="",$D$8=""),"",$D$8)</f>
        <v>6.14127272727273</v>
      </c>
      <c r="J23" s="34" t="str">
        <f aca="false">IF(OR(C23="",H23=""),"",IF(OR(C23&gt;H23,C23&lt;I23),"Hors limites",IF(AND(COUNT($C$15:C23)&gt;=8,OR(MIN(C16:C23)&gt;G23,MAX(C16:C23)&lt;G23)),"8 points du même côté",IF(AND(COUNT($C$15:C23)&gt;=6,OR(AND(C23&gt;C22,C22&gt;C21,C21&gt;C20,C20&gt;C19,C19&gt;C18),AND(C23&lt;C22,C22&lt;C21,C21&lt;C20,C20&lt;C19,C19&lt;C18))),"6 points en tendance","Normal"))))</f>
        <v>Normal</v>
      </c>
      <c r="K23" s="39"/>
      <c r="L23" s="40" t="n">
        <f aca="false">IF(C23="","",IF(E23&lt;&gt;"",E23,L22))</f>
        <v>11</v>
      </c>
    </row>
    <row r="24" customFormat="false" ht="31.5" hidden="false" customHeight="true" outlineLevel="0" collapsed="false">
      <c r="A24" s="19" t="n">
        <v>10</v>
      </c>
      <c r="B24" s="32" t="n">
        <v>46204</v>
      </c>
      <c r="C24" s="25" t="n">
        <v>24</v>
      </c>
      <c r="D24" s="26" t="s">
        <v>118</v>
      </c>
      <c r="E24" s="28" t="str">
        <f aca="false">IF(OR(C24="",D24="Oui"),"",C24)</f>
        <v/>
      </c>
      <c r="F24" s="28" t="str">
        <f aca="false">IF(OR(E24="",L23=""),"",ABS(E24-L23))</f>
        <v/>
      </c>
      <c r="G24" s="28" t="n">
        <f aca="false">IF(OR(C24="",$D$5=""),"",$D$5)</f>
        <v>11.7272727272727</v>
      </c>
      <c r="H24" s="28" t="n">
        <f aca="false">IF(OR(C24="",$D$7=""),"",$D$7)</f>
        <v>17.3132727272727</v>
      </c>
      <c r="I24" s="28" t="n">
        <f aca="false">IF(OR(C24="",$D$8=""),"",$D$8)</f>
        <v>6.14127272727273</v>
      </c>
      <c r="J24" s="34" t="str">
        <f aca="false">IF(OR(C24="",H24=""),"",IF(OR(C24&gt;H24,C24&lt;I24),"Hors limites",IF(AND(COUNT($C$15:C24)&gt;=8,OR(MIN(C17:C24)&gt;G24,MAX(C17:C24)&lt;G24)),"8 points du même côté",IF(AND(COUNT($C$15:C24)&gt;=6,OR(AND(C24&gt;C23,C23&gt;C22,C22&gt;C21,C21&gt;C20,C20&gt;C19),AND(C24&lt;C23,C23&lt;C22,C22&lt;C21,C21&lt;C20,C20&lt;C19))),"6 points en tendance","Normal"))))</f>
        <v>Hors limites</v>
      </c>
      <c r="K24" s="39" t="s">
        <v>119</v>
      </c>
      <c r="L24" s="40" t="n">
        <f aca="false">IF(C24="","",IF(E24&lt;&gt;"",E24,L23))</f>
        <v>11</v>
      </c>
    </row>
    <row r="25" customFormat="false" ht="18" hidden="false" customHeight="true" outlineLevel="0" collapsed="false">
      <c r="A25" s="19" t="n">
        <v>11</v>
      </c>
      <c r="B25" s="32" t="n">
        <v>46235</v>
      </c>
      <c r="C25" s="25" t="n">
        <v>12</v>
      </c>
      <c r="D25" s="26" t="s">
        <v>117</v>
      </c>
      <c r="E25" s="28" t="n">
        <f aca="false">IF(OR(C25="",D25="Oui"),"",C25)</f>
        <v>12</v>
      </c>
      <c r="F25" s="28" t="n">
        <f aca="false">IF(OR(E25="",L24=""),"",ABS(E25-L24))</f>
        <v>1</v>
      </c>
      <c r="G25" s="28" t="n">
        <f aca="false">IF(OR(C25="",$D$5=""),"",$D$5)</f>
        <v>11.7272727272727</v>
      </c>
      <c r="H25" s="28" t="n">
        <f aca="false">IF(OR(C25="",$D$7=""),"",$D$7)</f>
        <v>17.3132727272727</v>
      </c>
      <c r="I25" s="28" t="n">
        <f aca="false">IF(OR(C25="",$D$8=""),"",$D$8)</f>
        <v>6.14127272727273</v>
      </c>
      <c r="J25" s="34" t="str">
        <f aca="false">IF(OR(C25="",H25=""),"",IF(OR(C25&gt;H25,C25&lt;I25),"Hors limites",IF(AND(COUNT($C$15:C25)&gt;=8,OR(MIN(C18:C25)&gt;G25,MAX(C18:C25)&lt;G25)),"8 points du même côté",IF(AND(COUNT($C$15:C25)&gt;=6,OR(AND(C25&gt;C24,C24&gt;C23,C23&gt;C22,C22&gt;C21,C21&gt;C20),AND(C25&lt;C24,C24&lt;C23,C23&lt;C22,C22&lt;C21,C21&lt;C20))),"6 points en tendance","Normal"))))</f>
        <v>Normal</v>
      </c>
      <c r="K25" s="39"/>
      <c r="L25" s="40" t="n">
        <f aca="false">IF(C25="","",IF(E25&lt;&gt;"",E25,L24))</f>
        <v>12</v>
      </c>
    </row>
    <row r="26" customFormat="false" ht="18" hidden="false" customHeight="true" outlineLevel="0" collapsed="false">
      <c r="A26" s="19" t="n">
        <v>12</v>
      </c>
      <c r="B26" s="32" t="n">
        <v>46266</v>
      </c>
      <c r="C26" s="25" t="n">
        <v>11</v>
      </c>
      <c r="D26" s="26" t="s">
        <v>117</v>
      </c>
      <c r="E26" s="28" t="n">
        <f aca="false">IF(OR(C26="",D26="Oui"),"",C26)</f>
        <v>11</v>
      </c>
      <c r="F26" s="28" t="n">
        <f aca="false">IF(OR(E26="",L25=""),"",ABS(E26-L25))</f>
        <v>1</v>
      </c>
      <c r="G26" s="28" t="n">
        <f aca="false">IF(OR(C26="",$D$5=""),"",$D$5)</f>
        <v>11.7272727272727</v>
      </c>
      <c r="H26" s="28" t="n">
        <f aca="false">IF(OR(C26="",$D$7=""),"",$D$7)</f>
        <v>17.3132727272727</v>
      </c>
      <c r="I26" s="28" t="n">
        <f aca="false">IF(OR(C26="",$D$8=""),"",$D$8)</f>
        <v>6.14127272727273</v>
      </c>
      <c r="J26" s="34" t="str">
        <f aca="false">IF(OR(C26="",H26=""),"",IF(OR(C26&gt;H26,C26&lt;I26),"Hors limites",IF(AND(COUNT($C$15:C26)&gt;=8,OR(MIN(C19:C26)&gt;G26,MAX(C19:C26)&lt;G26)),"8 points du même côté",IF(AND(COUNT($C$15:C26)&gt;=6,OR(AND(C26&gt;C25,C25&gt;C24,C24&gt;C23,C23&gt;C22,C22&gt;C21),AND(C26&lt;C25,C25&lt;C24,C24&lt;C23,C23&lt;C22,C22&lt;C21))),"6 points en tendance","Normal"))))</f>
        <v>Normal</v>
      </c>
      <c r="K26" s="39"/>
      <c r="L26" s="40" t="n">
        <f aca="false">IF(C26="","",IF(E26&lt;&gt;"",E26,L25))</f>
        <v>11</v>
      </c>
    </row>
    <row r="27" customFormat="false" ht="18" hidden="false" customHeight="true" outlineLevel="0" collapsed="false">
      <c r="A27" s="19" t="n">
        <v>13</v>
      </c>
      <c r="B27" s="32"/>
      <c r="C27" s="25"/>
      <c r="D27" s="26"/>
      <c r="E27" s="28" t="str">
        <f aca="false">IF(OR(C27="",D27="Oui"),"",C27)</f>
        <v/>
      </c>
      <c r="F27" s="28" t="str">
        <f aca="false">IF(OR(E27="",L26=""),"",ABS(E27-L26))</f>
        <v/>
      </c>
      <c r="G27" s="28" t="str">
        <f aca="false">IF(OR(C27="",$D$5=""),"",$D$5)</f>
        <v/>
      </c>
      <c r="H27" s="28" t="str">
        <f aca="false">IF(OR(C27="",$D$7=""),"",$D$7)</f>
        <v/>
      </c>
      <c r="I27" s="28" t="str">
        <f aca="false">IF(OR(C27="",$D$8=""),"",$D$8)</f>
        <v/>
      </c>
      <c r="J27" s="34" t="str">
        <f aca="false">IF(OR(C27="",H27=""),"",IF(OR(C27&gt;H27,C27&lt;I27),"Hors limites",IF(AND(COUNT($C$15:C27)&gt;=8,OR(MIN(C20:C27)&gt;G27,MAX(C20:C27)&lt;G27)),"8 points du même côté",IF(AND(COUNT($C$15:C27)&gt;=6,OR(AND(C27&gt;C26,C26&gt;C25,C25&gt;C24,C24&gt;C23,C23&gt;C22),AND(C27&lt;C26,C26&lt;C25,C25&lt;C24,C24&lt;C23,C23&lt;C22))),"6 points en tendance","Normal"))))</f>
        <v/>
      </c>
      <c r="K27" s="39"/>
      <c r="L27" s="40" t="str">
        <f aca="false">IF(C27="","",IF(E27&lt;&gt;"",E27,L26))</f>
        <v/>
      </c>
    </row>
    <row r="28" customFormat="false" ht="18" hidden="false" customHeight="true" outlineLevel="0" collapsed="false">
      <c r="A28" s="19" t="n">
        <v>14</v>
      </c>
      <c r="B28" s="32"/>
      <c r="C28" s="25"/>
      <c r="D28" s="26"/>
      <c r="E28" s="28" t="str">
        <f aca="false">IF(OR(C28="",D28="Oui"),"",C28)</f>
        <v/>
      </c>
      <c r="F28" s="28" t="str">
        <f aca="false">IF(OR(E28="",L27=""),"",ABS(E28-L27))</f>
        <v/>
      </c>
      <c r="G28" s="28" t="str">
        <f aca="false">IF(OR(C28="",$D$5=""),"",$D$5)</f>
        <v/>
      </c>
      <c r="H28" s="28" t="str">
        <f aca="false">IF(OR(C28="",$D$7=""),"",$D$7)</f>
        <v/>
      </c>
      <c r="I28" s="28" t="str">
        <f aca="false">IF(OR(C28="",$D$8=""),"",$D$8)</f>
        <v/>
      </c>
      <c r="J28" s="34" t="str">
        <f aca="false">IF(OR(C28="",H28=""),"",IF(OR(C28&gt;H28,C28&lt;I28),"Hors limites",IF(AND(COUNT($C$15:C28)&gt;=8,OR(MIN(C21:C28)&gt;G28,MAX(C21:C28)&lt;G28)),"8 points du même côté",IF(AND(COUNT($C$15:C28)&gt;=6,OR(AND(C28&gt;C27,C27&gt;C26,C26&gt;C25,C25&gt;C24,C24&gt;C23),AND(C28&lt;C27,C27&lt;C26,C26&lt;C25,C25&lt;C24,C24&lt;C23))),"6 points en tendance","Normal"))))</f>
        <v/>
      </c>
      <c r="K28" s="39"/>
      <c r="L28" s="40" t="str">
        <f aca="false">IF(C28="","",IF(E28&lt;&gt;"",E28,L27))</f>
        <v/>
      </c>
    </row>
    <row r="29" customFormat="false" ht="18" hidden="false" customHeight="true" outlineLevel="0" collapsed="false">
      <c r="A29" s="19" t="n">
        <v>15</v>
      </c>
      <c r="B29" s="32"/>
      <c r="C29" s="25"/>
      <c r="D29" s="26"/>
      <c r="E29" s="28" t="str">
        <f aca="false">IF(OR(C29="",D29="Oui"),"",C29)</f>
        <v/>
      </c>
      <c r="F29" s="28" t="str">
        <f aca="false">IF(OR(E29="",L28=""),"",ABS(E29-L28))</f>
        <v/>
      </c>
      <c r="G29" s="28" t="str">
        <f aca="false">IF(OR(C29="",$D$5=""),"",$D$5)</f>
        <v/>
      </c>
      <c r="H29" s="28" t="str">
        <f aca="false">IF(OR(C29="",$D$7=""),"",$D$7)</f>
        <v/>
      </c>
      <c r="I29" s="28" t="str">
        <f aca="false">IF(OR(C29="",$D$8=""),"",$D$8)</f>
        <v/>
      </c>
      <c r="J29" s="34" t="str">
        <f aca="false">IF(OR(C29="",H29=""),"",IF(OR(C29&gt;H29,C29&lt;I29),"Hors limites",IF(AND(COUNT($C$15:C29)&gt;=8,OR(MIN(C22:C29)&gt;G29,MAX(C22:C29)&lt;G29)),"8 points du même côté",IF(AND(COUNT($C$15:C29)&gt;=6,OR(AND(C29&gt;C28,C28&gt;C27,C27&gt;C26,C26&gt;C25,C25&gt;C24),AND(C29&lt;C28,C28&lt;C27,C27&lt;C26,C26&lt;C25,C25&lt;C24))),"6 points en tendance","Normal"))))</f>
        <v/>
      </c>
      <c r="K29" s="39"/>
      <c r="L29" s="40" t="str">
        <f aca="false">IF(C29="","",IF(E29&lt;&gt;"",E29,L28))</f>
        <v/>
      </c>
    </row>
    <row r="30" customFormat="false" ht="18" hidden="false" customHeight="true" outlineLevel="0" collapsed="false">
      <c r="A30" s="19" t="n">
        <v>16</v>
      </c>
      <c r="B30" s="32"/>
      <c r="C30" s="25"/>
      <c r="D30" s="26"/>
      <c r="E30" s="28" t="str">
        <f aca="false">IF(OR(C30="",D30="Oui"),"",C30)</f>
        <v/>
      </c>
      <c r="F30" s="28" t="str">
        <f aca="false">IF(OR(E30="",L29=""),"",ABS(E30-L29))</f>
        <v/>
      </c>
      <c r="G30" s="28" t="str">
        <f aca="false">IF(OR(C30="",$D$5=""),"",$D$5)</f>
        <v/>
      </c>
      <c r="H30" s="28" t="str">
        <f aca="false">IF(OR(C30="",$D$7=""),"",$D$7)</f>
        <v/>
      </c>
      <c r="I30" s="28" t="str">
        <f aca="false">IF(OR(C30="",$D$8=""),"",$D$8)</f>
        <v/>
      </c>
      <c r="J30" s="34" t="str">
        <f aca="false">IF(OR(C30="",H30=""),"",IF(OR(C30&gt;H30,C30&lt;I30),"Hors limites",IF(AND(COUNT($C$15:C30)&gt;=8,OR(MIN(C23:C30)&gt;G30,MAX(C23:C30)&lt;G30)),"8 points du même côté",IF(AND(COUNT($C$15:C30)&gt;=6,OR(AND(C30&gt;C29,C29&gt;C28,C28&gt;C27,C27&gt;C26,C26&gt;C25),AND(C30&lt;C29,C29&lt;C28,C28&lt;C27,C27&lt;C26,C26&lt;C25))),"6 points en tendance","Normal"))))</f>
        <v/>
      </c>
      <c r="K30" s="39"/>
      <c r="L30" s="40" t="str">
        <f aca="false">IF(C30="","",IF(E30&lt;&gt;"",E30,L29))</f>
        <v/>
      </c>
    </row>
    <row r="31" customFormat="false" ht="18" hidden="false" customHeight="true" outlineLevel="0" collapsed="false">
      <c r="A31" s="19" t="n">
        <v>17</v>
      </c>
      <c r="B31" s="32"/>
      <c r="C31" s="25"/>
      <c r="D31" s="26"/>
      <c r="E31" s="28" t="str">
        <f aca="false">IF(OR(C31="",D31="Oui"),"",C31)</f>
        <v/>
      </c>
      <c r="F31" s="28" t="str">
        <f aca="false">IF(OR(E31="",L30=""),"",ABS(E31-L30))</f>
        <v/>
      </c>
      <c r="G31" s="28" t="str">
        <f aca="false">IF(OR(C31="",$D$5=""),"",$D$5)</f>
        <v/>
      </c>
      <c r="H31" s="28" t="str">
        <f aca="false">IF(OR(C31="",$D$7=""),"",$D$7)</f>
        <v/>
      </c>
      <c r="I31" s="28" t="str">
        <f aca="false">IF(OR(C31="",$D$8=""),"",$D$8)</f>
        <v/>
      </c>
      <c r="J31" s="34" t="str">
        <f aca="false">IF(OR(C31="",H31=""),"",IF(OR(C31&gt;H31,C31&lt;I31),"Hors limites",IF(AND(COUNT($C$15:C31)&gt;=8,OR(MIN(C24:C31)&gt;G31,MAX(C24:C31)&lt;G31)),"8 points du même côté",IF(AND(COUNT($C$15:C31)&gt;=6,OR(AND(C31&gt;C30,C30&gt;C29,C29&gt;C28,C28&gt;C27,C27&gt;C26),AND(C31&lt;C30,C30&lt;C29,C29&lt;C28,C28&lt;C27,C27&lt;C26))),"6 points en tendance","Normal"))))</f>
        <v/>
      </c>
      <c r="K31" s="39"/>
      <c r="L31" s="40" t="str">
        <f aca="false">IF(C31="","",IF(E31&lt;&gt;"",E31,L30))</f>
        <v/>
      </c>
    </row>
    <row r="32" customFormat="false" ht="18" hidden="false" customHeight="true" outlineLevel="0" collapsed="false">
      <c r="A32" s="19" t="n">
        <v>18</v>
      </c>
      <c r="B32" s="32"/>
      <c r="C32" s="25"/>
      <c r="D32" s="26"/>
      <c r="E32" s="28" t="str">
        <f aca="false">IF(OR(C32="",D32="Oui"),"",C32)</f>
        <v/>
      </c>
      <c r="F32" s="28" t="str">
        <f aca="false">IF(OR(E32="",L31=""),"",ABS(E32-L31))</f>
        <v/>
      </c>
      <c r="G32" s="28" t="str">
        <f aca="false">IF(OR(C32="",$D$5=""),"",$D$5)</f>
        <v/>
      </c>
      <c r="H32" s="28" t="str">
        <f aca="false">IF(OR(C32="",$D$7=""),"",$D$7)</f>
        <v/>
      </c>
      <c r="I32" s="28" t="str">
        <f aca="false">IF(OR(C32="",$D$8=""),"",$D$8)</f>
        <v/>
      </c>
      <c r="J32" s="34" t="str">
        <f aca="false">IF(OR(C32="",H32=""),"",IF(OR(C32&gt;H32,C32&lt;I32),"Hors limites",IF(AND(COUNT($C$15:C32)&gt;=8,OR(MIN(C25:C32)&gt;G32,MAX(C25:C32)&lt;G32)),"8 points du même côté",IF(AND(COUNT($C$15:C32)&gt;=6,OR(AND(C32&gt;C31,C31&gt;C30,C30&gt;C29,C29&gt;C28,C28&gt;C27),AND(C32&lt;C31,C31&lt;C30,C30&lt;C29,C29&lt;C28,C28&lt;C27))),"6 points en tendance","Normal"))))</f>
        <v/>
      </c>
      <c r="K32" s="39"/>
      <c r="L32" s="40" t="str">
        <f aca="false">IF(C32="","",IF(E32&lt;&gt;"",E32,L31))</f>
        <v/>
      </c>
    </row>
    <row r="33" customFormat="false" ht="18" hidden="false" customHeight="true" outlineLevel="0" collapsed="false">
      <c r="A33" s="19" t="n">
        <v>19</v>
      </c>
      <c r="B33" s="32"/>
      <c r="C33" s="25"/>
      <c r="D33" s="26"/>
      <c r="E33" s="28" t="str">
        <f aca="false">IF(OR(C33="",D33="Oui"),"",C33)</f>
        <v/>
      </c>
      <c r="F33" s="28" t="str">
        <f aca="false">IF(OR(E33="",L32=""),"",ABS(E33-L32))</f>
        <v/>
      </c>
      <c r="G33" s="28" t="str">
        <f aca="false">IF(OR(C33="",$D$5=""),"",$D$5)</f>
        <v/>
      </c>
      <c r="H33" s="28" t="str">
        <f aca="false">IF(OR(C33="",$D$7=""),"",$D$7)</f>
        <v/>
      </c>
      <c r="I33" s="28" t="str">
        <f aca="false">IF(OR(C33="",$D$8=""),"",$D$8)</f>
        <v/>
      </c>
      <c r="J33" s="34" t="str">
        <f aca="false">IF(OR(C33="",H33=""),"",IF(OR(C33&gt;H33,C33&lt;I33),"Hors limites",IF(AND(COUNT($C$15:C33)&gt;=8,OR(MIN(C26:C33)&gt;G33,MAX(C26:C33)&lt;G33)),"8 points du même côté",IF(AND(COUNT($C$15:C33)&gt;=6,OR(AND(C33&gt;C32,C32&gt;C31,C31&gt;C30,C30&gt;C29,C29&gt;C28),AND(C33&lt;C32,C32&lt;C31,C31&lt;C30,C30&lt;C29,C29&lt;C28))),"6 points en tendance","Normal"))))</f>
        <v/>
      </c>
      <c r="K33" s="39"/>
      <c r="L33" s="40" t="str">
        <f aca="false">IF(C33="","",IF(E33&lt;&gt;"",E33,L32))</f>
        <v/>
      </c>
    </row>
    <row r="34" customFormat="false" ht="18" hidden="false" customHeight="true" outlineLevel="0" collapsed="false">
      <c r="A34" s="19" t="n">
        <v>20</v>
      </c>
      <c r="B34" s="32"/>
      <c r="C34" s="25"/>
      <c r="D34" s="26"/>
      <c r="E34" s="28" t="str">
        <f aca="false">IF(OR(C34="",D34="Oui"),"",C34)</f>
        <v/>
      </c>
      <c r="F34" s="28" t="str">
        <f aca="false">IF(OR(E34="",L33=""),"",ABS(E34-L33))</f>
        <v/>
      </c>
      <c r="G34" s="28" t="str">
        <f aca="false">IF(OR(C34="",$D$5=""),"",$D$5)</f>
        <v/>
      </c>
      <c r="H34" s="28" t="str">
        <f aca="false">IF(OR(C34="",$D$7=""),"",$D$7)</f>
        <v/>
      </c>
      <c r="I34" s="28" t="str">
        <f aca="false">IF(OR(C34="",$D$8=""),"",$D$8)</f>
        <v/>
      </c>
      <c r="J34" s="34" t="str">
        <f aca="false">IF(OR(C34="",H34=""),"",IF(OR(C34&gt;H34,C34&lt;I34),"Hors limites",IF(AND(COUNT($C$15:C34)&gt;=8,OR(MIN(C27:C34)&gt;G34,MAX(C27:C34)&lt;G34)),"8 points du même côté",IF(AND(COUNT($C$15:C34)&gt;=6,OR(AND(C34&gt;C33,C33&gt;C32,C32&gt;C31,C31&gt;C30,C30&gt;C29),AND(C34&lt;C33,C33&lt;C32,C32&lt;C31,C31&lt;C30,C30&lt;C29))),"6 points en tendance","Normal"))))</f>
        <v/>
      </c>
      <c r="K34" s="39"/>
      <c r="L34" s="40" t="str">
        <f aca="false">IF(C34="","",IF(E34&lt;&gt;"",E34,L33))</f>
        <v/>
      </c>
    </row>
    <row r="35" customFormat="false" ht="18" hidden="false" customHeight="true" outlineLevel="0" collapsed="false">
      <c r="A35" s="19" t="n">
        <v>21</v>
      </c>
      <c r="B35" s="32"/>
      <c r="C35" s="25"/>
      <c r="D35" s="26"/>
      <c r="E35" s="28" t="str">
        <f aca="false">IF(OR(C35="",D35="Oui"),"",C35)</f>
        <v/>
      </c>
      <c r="F35" s="28" t="str">
        <f aca="false">IF(OR(E35="",L34=""),"",ABS(E35-L34))</f>
        <v/>
      </c>
      <c r="G35" s="28" t="str">
        <f aca="false">IF(OR(C35="",$D$5=""),"",$D$5)</f>
        <v/>
      </c>
      <c r="H35" s="28" t="str">
        <f aca="false">IF(OR(C35="",$D$7=""),"",$D$7)</f>
        <v/>
      </c>
      <c r="I35" s="28" t="str">
        <f aca="false">IF(OR(C35="",$D$8=""),"",$D$8)</f>
        <v/>
      </c>
      <c r="J35" s="34" t="str">
        <f aca="false">IF(OR(C35="",H35=""),"",IF(OR(C35&gt;H35,C35&lt;I35),"Hors limites",IF(AND(COUNT($C$15:C35)&gt;=8,OR(MIN(C28:C35)&gt;G35,MAX(C28:C35)&lt;G35)),"8 points du même côté",IF(AND(COUNT($C$15:C35)&gt;=6,OR(AND(C35&gt;C34,C34&gt;C33,C33&gt;C32,C32&gt;C31,C31&gt;C30),AND(C35&lt;C34,C34&lt;C33,C33&lt;C32,C32&lt;C31,C31&lt;C30))),"6 points en tendance","Normal"))))</f>
        <v/>
      </c>
      <c r="K35" s="39"/>
      <c r="L35" s="40" t="str">
        <f aca="false">IF(C35="","",IF(E35&lt;&gt;"",E35,L34))</f>
        <v/>
      </c>
    </row>
    <row r="36" customFormat="false" ht="18" hidden="false" customHeight="true" outlineLevel="0" collapsed="false">
      <c r="A36" s="19" t="n">
        <v>22</v>
      </c>
      <c r="B36" s="32"/>
      <c r="C36" s="25"/>
      <c r="D36" s="26"/>
      <c r="E36" s="28" t="str">
        <f aca="false">IF(OR(C36="",D36="Oui"),"",C36)</f>
        <v/>
      </c>
      <c r="F36" s="28" t="str">
        <f aca="false">IF(OR(E36="",L35=""),"",ABS(E36-L35))</f>
        <v/>
      </c>
      <c r="G36" s="28" t="str">
        <f aca="false">IF(OR(C36="",$D$5=""),"",$D$5)</f>
        <v/>
      </c>
      <c r="H36" s="28" t="str">
        <f aca="false">IF(OR(C36="",$D$7=""),"",$D$7)</f>
        <v/>
      </c>
      <c r="I36" s="28" t="str">
        <f aca="false">IF(OR(C36="",$D$8=""),"",$D$8)</f>
        <v/>
      </c>
      <c r="J36" s="34" t="str">
        <f aca="false">IF(OR(C36="",H36=""),"",IF(OR(C36&gt;H36,C36&lt;I36),"Hors limites",IF(AND(COUNT($C$15:C36)&gt;=8,OR(MIN(C29:C36)&gt;G36,MAX(C29:C36)&lt;G36)),"8 points du même côté",IF(AND(COUNT($C$15:C36)&gt;=6,OR(AND(C36&gt;C35,C35&gt;C34,C34&gt;C33,C33&gt;C32,C32&gt;C31),AND(C36&lt;C35,C35&lt;C34,C34&lt;C33,C33&lt;C32,C32&lt;C31))),"6 points en tendance","Normal"))))</f>
        <v/>
      </c>
      <c r="K36" s="39"/>
      <c r="L36" s="40" t="str">
        <f aca="false">IF(C36="","",IF(E36&lt;&gt;"",E36,L35))</f>
        <v/>
      </c>
    </row>
    <row r="37" customFormat="false" ht="18" hidden="false" customHeight="true" outlineLevel="0" collapsed="false">
      <c r="A37" s="19" t="n">
        <v>23</v>
      </c>
      <c r="B37" s="32"/>
      <c r="C37" s="25"/>
      <c r="D37" s="26"/>
      <c r="E37" s="28" t="str">
        <f aca="false">IF(OR(C37="",D37="Oui"),"",C37)</f>
        <v/>
      </c>
      <c r="F37" s="28" t="str">
        <f aca="false">IF(OR(E37="",L36=""),"",ABS(E37-L36))</f>
        <v/>
      </c>
      <c r="G37" s="28" t="str">
        <f aca="false">IF(OR(C37="",$D$5=""),"",$D$5)</f>
        <v/>
      </c>
      <c r="H37" s="28" t="str">
        <f aca="false">IF(OR(C37="",$D$7=""),"",$D$7)</f>
        <v/>
      </c>
      <c r="I37" s="28" t="str">
        <f aca="false">IF(OR(C37="",$D$8=""),"",$D$8)</f>
        <v/>
      </c>
      <c r="J37" s="34" t="str">
        <f aca="false">IF(OR(C37="",H37=""),"",IF(OR(C37&gt;H37,C37&lt;I37),"Hors limites",IF(AND(COUNT($C$15:C37)&gt;=8,OR(MIN(C30:C37)&gt;G37,MAX(C30:C37)&lt;G37)),"8 points du même côté",IF(AND(COUNT($C$15:C37)&gt;=6,OR(AND(C37&gt;C36,C36&gt;C35,C35&gt;C34,C34&gt;C33,C33&gt;C32),AND(C37&lt;C36,C36&lt;C35,C35&lt;C34,C34&lt;C33,C33&lt;C32))),"6 points en tendance","Normal"))))</f>
        <v/>
      </c>
      <c r="K37" s="39"/>
      <c r="L37" s="40" t="str">
        <f aca="false">IF(C37="","",IF(E37&lt;&gt;"",E37,L36))</f>
        <v/>
      </c>
    </row>
    <row r="38" customFormat="false" ht="18" hidden="false" customHeight="true" outlineLevel="0" collapsed="false">
      <c r="A38" s="19" t="n">
        <v>24</v>
      </c>
      <c r="B38" s="32"/>
      <c r="C38" s="25"/>
      <c r="D38" s="26"/>
      <c r="E38" s="28" t="str">
        <f aca="false">IF(OR(C38="",D38="Oui"),"",C38)</f>
        <v/>
      </c>
      <c r="F38" s="28" t="str">
        <f aca="false">IF(OR(E38="",L37=""),"",ABS(E38-L37))</f>
        <v/>
      </c>
      <c r="G38" s="28" t="str">
        <f aca="false">IF(OR(C38="",$D$5=""),"",$D$5)</f>
        <v/>
      </c>
      <c r="H38" s="28" t="str">
        <f aca="false">IF(OR(C38="",$D$7=""),"",$D$7)</f>
        <v/>
      </c>
      <c r="I38" s="28" t="str">
        <f aca="false">IF(OR(C38="",$D$8=""),"",$D$8)</f>
        <v/>
      </c>
      <c r="J38" s="34" t="str">
        <f aca="false">IF(OR(C38="",H38=""),"",IF(OR(C38&gt;H38,C38&lt;I38),"Hors limites",IF(AND(COUNT($C$15:C38)&gt;=8,OR(MIN(C31:C38)&gt;G38,MAX(C31:C38)&lt;G38)),"8 points du même côté",IF(AND(COUNT($C$15:C38)&gt;=6,OR(AND(C38&gt;C37,C37&gt;C36,C36&gt;C35,C35&gt;C34,C34&gt;C33),AND(C38&lt;C37,C37&lt;C36,C36&lt;C35,C35&lt;C34,C34&lt;C33))),"6 points en tendance","Normal"))))</f>
        <v/>
      </c>
      <c r="K38" s="39"/>
      <c r="L38" s="40" t="str">
        <f aca="false">IF(C38="","",IF(E38&lt;&gt;"",E38,L37))</f>
        <v/>
      </c>
    </row>
    <row r="39" customFormat="false" ht="18" hidden="false" customHeight="true" outlineLevel="0" collapsed="false">
      <c r="A39" s="19" t="n">
        <v>25</v>
      </c>
      <c r="B39" s="32"/>
      <c r="C39" s="25"/>
      <c r="D39" s="26"/>
      <c r="E39" s="28" t="str">
        <f aca="false">IF(OR(C39="",D39="Oui"),"",C39)</f>
        <v/>
      </c>
      <c r="F39" s="28" t="str">
        <f aca="false">IF(OR(E39="",L38=""),"",ABS(E39-L38))</f>
        <v/>
      </c>
      <c r="G39" s="28" t="str">
        <f aca="false">IF(OR(C39="",$D$5=""),"",$D$5)</f>
        <v/>
      </c>
      <c r="H39" s="28" t="str">
        <f aca="false">IF(OR(C39="",$D$7=""),"",$D$7)</f>
        <v/>
      </c>
      <c r="I39" s="28" t="str">
        <f aca="false">IF(OR(C39="",$D$8=""),"",$D$8)</f>
        <v/>
      </c>
      <c r="J39" s="34" t="str">
        <f aca="false">IF(OR(C39="",H39=""),"",IF(OR(C39&gt;H39,C39&lt;I39),"Hors limites",IF(AND(COUNT($C$15:C39)&gt;=8,OR(MIN(C32:C39)&gt;G39,MAX(C32:C39)&lt;G39)),"8 points du même côté",IF(AND(COUNT($C$15:C39)&gt;=6,OR(AND(C39&gt;C38,C38&gt;C37,C37&gt;C36,C36&gt;C35,C35&gt;C34),AND(C39&lt;C38,C38&lt;C37,C37&lt;C36,C36&lt;C35,C35&lt;C34))),"6 points en tendance","Normal"))))</f>
        <v/>
      </c>
      <c r="K39" s="39"/>
      <c r="L39" s="40" t="str">
        <f aca="false">IF(C39="","",IF(E39&lt;&gt;"",E39,L38))</f>
        <v/>
      </c>
    </row>
    <row r="40" customFormat="false" ht="18" hidden="false" customHeight="true" outlineLevel="0" collapsed="false">
      <c r="A40" s="19" t="n">
        <v>26</v>
      </c>
      <c r="B40" s="32"/>
      <c r="C40" s="25"/>
      <c r="D40" s="26"/>
      <c r="E40" s="28" t="str">
        <f aca="false">IF(OR(C40="",D40="Oui"),"",C40)</f>
        <v/>
      </c>
      <c r="F40" s="28" t="str">
        <f aca="false">IF(OR(E40="",L39=""),"",ABS(E40-L39))</f>
        <v/>
      </c>
      <c r="G40" s="28" t="str">
        <f aca="false">IF(OR(C40="",$D$5=""),"",$D$5)</f>
        <v/>
      </c>
      <c r="H40" s="28" t="str">
        <f aca="false">IF(OR(C40="",$D$7=""),"",$D$7)</f>
        <v/>
      </c>
      <c r="I40" s="28" t="str">
        <f aca="false">IF(OR(C40="",$D$8=""),"",$D$8)</f>
        <v/>
      </c>
      <c r="J40" s="34" t="str">
        <f aca="false">IF(OR(C40="",H40=""),"",IF(OR(C40&gt;H40,C40&lt;I40),"Hors limites",IF(AND(COUNT($C$15:C40)&gt;=8,OR(MIN(C33:C40)&gt;G40,MAX(C33:C40)&lt;G40)),"8 points du même côté",IF(AND(COUNT($C$15:C40)&gt;=6,OR(AND(C40&gt;C39,C39&gt;C38,C38&gt;C37,C37&gt;C36,C36&gt;C35),AND(C40&lt;C39,C39&lt;C38,C38&lt;C37,C37&lt;C36,C36&lt;C35))),"6 points en tendance","Normal"))))</f>
        <v/>
      </c>
      <c r="K40" s="39"/>
      <c r="L40" s="40" t="str">
        <f aca="false">IF(C40="","",IF(E40&lt;&gt;"",E40,L39))</f>
        <v/>
      </c>
    </row>
    <row r="41" customFormat="false" ht="18" hidden="false" customHeight="true" outlineLevel="0" collapsed="false">
      <c r="A41" s="19" t="n">
        <v>27</v>
      </c>
      <c r="B41" s="32"/>
      <c r="C41" s="25"/>
      <c r="D41" s="26"/>
      <c r="E41" s="28" t="str">
        <f aca="false">IF(OR(C41="",D41="Oui"),"",C41)</f>
        <v/>
      </c>
      <c r="F41" s="28" t="str">
        <f aca="false">IF(OR(E41="",L40=""),"",ABS(E41-L40))</f>
        <v/>
      </c>
      <c r="G41" s="28" t="str">
        <f aca="false">IF(OR(C41="",$D$5=""),"",$D$5)</f>
        <v/>
      </c>
      <c r="H41" s="28" t="str">
        <f aca="false">IF(OR(C41="",$D$7=""),"",$D$7)</f>
        <v/>
      </c>
      <c r="I41" s="28" t="str">
        <f aca="false">IF(OR(C41="",$D$8=""),"",$D$8)</f>
        <v/>
      </c>
      <c r="J41" s="34" t="str">
        <f aca="false">IF(OR(C41="",H41=""),"",IF(OR(C41&gt;H41,C41&lt;I41),"Hors limites",IF(AND(COUNT($C$15:C41)&gt;=8,OR(MIN(C34:C41)&gt;G41,MAX(C34:C41)&lt;G41)),"8 points du même côté",IF(AND(COUNT($C$15:C41)&gt;=6,OR(AND(C41&gt;C40,C40&gt;C39,C39&gt;C38,C38&gt;C37,C37&gt;C36),AND(C41&lt;C40,C40&lt;C39,C39&lt;C38,C38&lt;C37,C37&lt;C36))),"6 points en tendance","Normal"))))</f>
        <v/>
      </c>
      <c r="K41" s="39"/>
      <c r="L41" s="40" t="str">
        <f aca="false">IF(C41="","",IF(E41&lt;&gt;"",E41,L40))</f>
        <v/>
      </c>
    </row>
    <row r="42" customFormat="false" ht="18" hidden="false" customHeight="true" outlineLevel="0" collapsed="false">
      <c r="A42" s="19" t="n">
        <v>28</v>
      </c>
      <c r="B42" s="32"/>
      <c r="C42" s="25"/>
      <c r="D42" s="26"/>
      <c r="E42" s="28" t="str">
        <f aca="false">IF(OR(C42="",D42="Oui"),"",C42)</f>
        <v/>
      </c>
      <c r="F42" s="28" t="str">
        <f aca="false">IF(OR(E42="",L41=""),"",ABS(E42-L41))</f>
        <v/>
      </c>
      <c r="G42" s="28" t="str">
        <f aca="false">IF(OR(C42="",$D$5=""),"",$D$5)</f>
        <v/>
      </c>
      <c r="H42" s="28" t="str">
        <f aca="false">IF(OR(C42="",$D$7=""),"",$D$7)</f>
        <v/>
      </c>
      <c r="I42" s="28" t="str">
        <f aca="false">IF(OR(C42="",$D$8=""),"",$D$8)</f>
        <v/>
      </c>
      <c r="J42" s="34" t="str">
        <f aca="false">IF(OR(C42="",H42=""),"",IF(OR(C42&gt;H42,C42&lt;I42),"Hors limites",IF(AND(COUNT($C$15:C42)&gt;=8,OR(MIN(C35:C42)&gt;G42,MAX(C35:C42)&lt;G42)),"8 points du même côté",IF(AND(COUNT($C$15:C42)&gt;=6,OR(AND(C42&gt;C41,C41&gt;C40,C40&gt;C39,C39&gt;C38,C38&gt;C37),AND(C42&lt;C41,C41&lt;C40,C40&lt;C39,C39&lt;C38,C38&lt;C37))),"6 points en tendance","Normal"))))</f>
        <v/>
      </c>
      <c r="K42" s="39"/>
      <c r="L42" s="40" t="str">
        <f aca="false">IF(C42="","",IF(E42&lt;&gt;"",E42,L41))</f>
        <v/>
      </c>
    </row>
    <row r="43" customFormat="false" ht="18" hidden="false" customHeight="true" outlineLevel="0" collapsed="false">
      <c r="A43" s="19" t="n">
        <v>29</v>
      </c>
      <c r="B43" s="32"/>
      <c r="C43" s="25"/>
      <c r="D43" s="26"/>
      <c r="E43" s="28" t="str">
        <f aca="false">IF(OR(C43="",D43="Oui"),"",C43)</f>
        <v/>
      </c>
      <c r="F43" s="28" t="str">
        <f aca="false">IF(OR(E43="",L42=""),"",ABS(E43-L42))</f>
        <v/>
      </c>
      <c r="G43" s="28" t="str">
        <f aca="false">IF(OR(C43="",$D$5=""),"",$D$5)</f>
        <v/>
      </c>
      <c r="H43" s="28" t="str">
        <f aca="false">IF(OR(C43="",$D$7=""),"",$D$7)</f>
        <v/>
      </c>
      <c r="I43" s="28" t="str">
        <f aca="false">IF(OR(C43="",$D$8=""),"",$D$8)</f>
        <v/>
      </c>
      <c r="J43" s="34" t="str">
        <f aca="false">IF(OR(C43="",H43=""),"",IF(OR(C43&gt;H43,C43&lt;I43),"Hors limites",IF(AND(COUNT($C$15:C43)&gt;=8,OR(MIN(C36:C43)&gt;G43,MAX(C36:C43)&lt;G43)),"8 points du même côté",IF(AND(COUNT($C$15:C43)&gt;=6,OR(AND(C43&gt;C42,C42&gt;C41,C41&gt;C40,C40&gt;C39,C39&gt;C38),AND(C43&lt;C42,C42&lt;C41,C41&lt;C40,C40&lt;C39,C39&lt;C38))),"6 points en tendance","Normal"))))</f>
        <v/>
      </c>
      <c r="K43" s="39"/>
      <c r="L43" s="40" t="str">
        <f aca="false">IF(C43="","",IF(E43&lt;&gt;"",E43,L42))</f>
        <v/>
      </c>
    </row>
    <row r="44" customFormat="false" ht="18" hidden="false" customHeight="true" outlineLevel="0" collapsed="false">
      <c r="A44" s="19" t="n">
        <v>30</v>
      </c>
      <c r="B44" s="32"/>
      <c r="C44" s="25"/>
      <c r="D44" s="26"/>
      <c r="E44" s="28" t="str">
        <f aca="false">IF(OR(C44="",D44="Oui"),"",C44)</f>
        <v/>
      </c>
      <c r="F44" s="28" t="str">
        <f aca="false">IF(OR(E44="",L43=""),"",ABS(E44-L43))</f>
        <v/>
      </c>
      <c r="G44" s="28" t="str">
        <f aca="false">IF(OR(C44="",$D$5=""),"",$D$5)</f>
        <v/>
      </c>
      <c r="H44" s="28" t="str">
        <f aca="false">IF(OR(C44="",$D$7=""),"",$D$7)</f>
        <v/>
      </c>
      <c r="I44" s="28" t="str">
        <f aca="false">IF(OR(C44="",$D$8=""),"",$D$8)</f>
        <v/>
      </c>
      <c r="J44" s="34" t="str">
        <f aca="false">IF(OR(C44="",H44=""),"",IF(OR(C44&gt;H44,C44&lt;I44),"Hors limites",IF(AND(COUNT($C$15:C44)&gt;=8,OR(MIN(C37:C44)&gt;G44,MAX(C37:C44)&lt;G44)),"8 points du même côté",IF(AND(COUNT($C$15:C44)&gt;=6,OR(AND(C44&gt;C43,C43&gt;C42,C42&gt;C41,C41&gt;C40,C40&gt;C39),AND(C44&lt;C43,C43&lt;C42,C42&lt;C41,C41&lt;C40,C40&lt;C39))),"6 points en tendance","Normal"))))</f>
        <v/>
      </c>
      <c r="K44" s="39"/>
      <c r="L44" s="40" t="str">
        <f aca="false">IF(C44="","",IF(E44&lt;&gt;"",E44,L43))</f>
        <v/>
      </c>
    </row>
  </sheetData>
  <mergeCells count="20">
    <mergeCell ref="A4:C4"/>
    <mergeCell ref="D4:H4"/>
    <mergeCell ref="A5:C5"/>
    <mergeCell ref="D5:F5"/>
    <mergeCell ref="A6:C6"/>
    <mergeCell ref="D6:F6"/>
    <mergeCell ref="A7:C7"/>
    <mergeCell ref="D7:F7"/>
    <mergeCell ref="A8:C8"/>
    <mergeCell ref="D8:F8"/>
    <mergeCell ref="A9:C9"/>
    <mergeCell ref="D9:F9"/>
    <mergeCell ref="A10:C10"/>
    <mergeCell ref="D10:F10"/>
    <mergeCell ref="A11:C11"/>
    <mergeCell ref="D11:F11"/>
    <mergeCell ref="A13:C13"/>
    <mergeCell ref="D13:F13"/>
    <mergeCell ref="G13:I13"/>
    <mergeCell ref="J13:K13"/>
  </mergeCells>
  <conditionalFormatting sqref="J15:J44">
    <cfRule type="expression" priority="2" aboveAverage="0" equalAverage="0" bottom="0" percent="0" rank="0" text="" dxfId="0">
      <formula>$J15="Hors limites"</formula>
    </cfRule>
    <cfRule type="expression" priority="3" aboveAverage="0" equalAverage="0" bottom="0" percent="0" rank="0" text="" dxfId="2">
      <formula>OR($J15="8 points du même côté",$J15="6 points en tendance")</formula>
    </cfRule>
    <cfRule type="expression" priority="4" aboveAverage="0" equalAverage="0" bottom="0" percent="0" rank="0" text="" dxfId="1">
      <formula>$J15="Normal"</formula>
    </cfRule>
  </conditionalFormatting>
  <dataValidations count="1">
    <dataValidation allowBlank="true" errorStyle="stop" operator="between" showDropDown="false" showErrorMessage="false" showInputMessage="false" sqref="D15:D44" type="list">
      <formula1>"Oui,Non"</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D9E75"/>
    <pageSetUpPr fitToPage="true"/>
  </sheetPr>
  <dimension ref="A1:K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10" topLeftCell="C11" activePane="bottomRight" state="frozen"/>
      <selection pane="topLeft" activeCell="A1" activeCellId="0" sqref="A1"/>
      <selection pane="topRight" activeCell="C1" activeCellId="0" sqref="C1"/>
      <selection pane="bottomLeft" activeCell="A11" activeCellId="0" sqref="A11"/>
      <selection pane="bottomRigh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13"/>
    <col collapsed="false" customWidth="true" hidden="false" outlineLevel="0" max="3" min="3" style="0" width="18"/>
    <col collapsed="false" customWidth="true" hidden="false" outlineLevel="0" max="4" min="4" style="0" width="30"/>
    <col collapsed="false" customWidth="true" hidden="false" outlineLevel="0" max="6" min="5" style="0" width="46"/>
    <col collapsed="false" customWidth="true" hidden="false" outlineLevel="0" max="7" min="7" style="0" width="22"/>
    <col collapsed="false" customWidth="true" hidden="false" outlineLevel="0" max="8" min="8" style="0" width="12"/>
    <col collapsed="false" customWidth="true" hidden="false" outlineLevel="0" max="9" min="9" style="0" width="13"/>
    <col collapsed="false" customWidth="true" hidden="false" outlineLevel="0" max="10" min="10" style="0" width="30"/>
    <col collapsed="false" customWidth="true" hidden="false" outlineLevel="0" max="11" min="11" style="0" width="10"/>
  </cols>
  <sheetData>
    <row r="1" customFormat="false" ht="21.75" hidden="false" customHeight="true" outlineLevel="0" collapsed="false">
      <c r="A1" s="1" t="s">
        <v>0</v>
      </c>
      <c r="B1" s="2"/>
      <c r="C1" s="2"/>
      <c r="D1" s="2"/>
      <c r="E1" s="2"/>
      <c r="F1" s="2"/>
      <c r="G1" s="2"/>
      <c r="H1" s="2"/>
      <c r="I1" s="2"/>
      <c r="J1" s="2"/>
      <c r="K1" s="2"/>
    </row>
    <row r="2" customFormat="false" ht="25.5" hidden="false" customHeight="true" outlineLevel="0" collapsed="false">
      <c r="A2" s="3" t="s">
        <v>120</v>
      </c>
    </row>
    <row r="3" customFormat="false" ht="15" hidden="false" customHeight="false" outlineLevel="0" collapsed="false">
      <c r="A3" s="10" t="s">
        <v>121</v>
      </c>
    </row>
    <row r="4" customFormat="false" ht="23.85" hidden="false" customHeight="false" outlineLevel="0" collapsed="false">
      <c r="B4" s="11" t="s">
        <v>83</v>
      </c>
      <c r="C4" s="44" t="n">
        <v>46316</v>
      </c>
      <c r="D4" s="42" t="s">
        <v>84</v>
      </c>
    </row>
    <row r="5" customFormat="false" ht="30" hidden="false" customHeight="true" outlineLevel="0" collapsed="false">
      <c r="B5" s="11" t="s">
        <v>85</v>
      </c>
      <c r="C5" s="14" t="n">
        <f aca="false">COUNTA(F11:F25)</f>
        <v>3</v>
      </c>
    </row>
    <row r="6" customFormat="false" ht="30" hidden="false" customHeight="true" outlineLevel="0" collapsed="false">
      <c r="B6" s="11" t="s">
        <v>86</v>
      </c>
      <c r="C6" s="14" t="n">
        <f aca="false">SUMPRODUCT((F11:F25&lt;&gt;"")*(I11:I25&lt;&gt;"Réalisée")*(I11:I25&lt;&gt;"Abandonnée"))</f>
        <v>2</v>
      </c>
    </row>
    <row r="7" customFormat="false" ht="30" hidden="false" customHeight="true" outlineLevel="0" collapsed="false">
      <c r="B7" s="11" t="s">
        <v>87</v>
      </c>
      <c r="C7" s="14" t="n">
        <f aca="false">COUNTIF(K11:K25,"En retard")</f>
        <v>0</v>
      </c>
    </row>
    <row r="9" customFormat="false" ht="19.5" hidden="false" customHeight="true" outlineLevel="0" collapsed="false">
      <c r="A9" s="16" t="s">
        <v>88</v>
      </c>
      <c r="B9" s="16"/>
      <c r="C9" s="16"/>
      <c r="D9" s="16"/>
      <c r="E9" s="17" t="s">
        <v>89</v>
      </c>
      <c r="F9" s="17"/>
      <c r="G9" s="16" t="s">
        <v>90</v>
      </c>
      <c r="H9" s="16"/>
      <c r="I9" s="16"/>
      <c r="J9" s="17" t="s">
        <v>91</v>
      </c>
      <c r="K9" s="17"/>
    </row>
    <row r="10" customFormat="false" ht="33.75" hidden="false" customHeight="true" outlineLevel="0" collapsed="false">
      <c r="A10" s="18" t="s">
        <v>36</v>
      </c>
      <c r="B10" s="18" t="s">
        <v>92</v>
      </c>
      <c r="C10" s="18" t="s">
        <v>93</v>
      </c>
      <c r="D10" s="18" t="s">
        <v>94</v>
      </c>
      <c r="E10" s="18" t="s">
        <v>95</v>
      </c>
      <c r="F10" s="18" t="s">
        <v>96</v>
      </c>
      <c r="G10" s="18" t="s">
        <v>97</v>
      </c>
      <c r="H10" s="18" t="s">
        <v>98</v>
      </c>
      <c r="I10" s="18" t="s">
        <v>99</v>
      </c>
      <c r="J10" s="18" t="s">
        <v>100</v>
      </c>
      <c r="K10" s="18" t="s">
        <v>101</v>
      </c>
    </row>
    <row r="11" customFormat="false" ht="30.75" hidden="false" customHeight="true" outlineLevel="0" collapsed="false">
      <c r="A11" s="19" t="n">
        <v>1</v>
      </c>
      <c r="B11" s="43" t="n">
        <v>46307</v>
      </c>
      <c r="C11" s="12" t="s">
        <v>122</v>
      </c>
      <c r="D11" s="12" t="s">
        <v>123</v>
      </c>
      <c r="E11" s="12" t="s">
        <v>124</v>
      </c>
      <c r="F11" s="12" t="s">
        <v>125</v>
      </c>
      <c r="G11" s="12" t="s">
        <v>126</v>
      </c>
      <c r="H11" s="43" t="n">
        <v>46356</v>
      </c>
      <c r="I11" s="26" t="s">
        <v>127</v>
      </c>
      <c r="J11" s="12" t="s">
        <v>128</v>
      </c>
      <c r="K11" s="21" t="str">
        <f aca="false">IF(AND(F11&lt;&gt;"",H11&lt;&gt;"",I11&lt;&gt;"Réalisée",I11&lt;&gt;"Abandonnée"),IF(H11&lt;$C$4,"En retard",""),"")</f>
        <v/>
      </c>
    </row>
    <row r="12" customFormat="false" ht="43.5" hidden="false" customHeight="true" outlineLevel="0" collapsed="false">
      <c r="A12" s="19" t="n">
        <v>2</v>
      </c>
      <c r="B12" s="43" t="n">
        <v>46307</v>
      </c>
      <c r="C12" s="12" t="s">
        <v>129</v>
      </c>
      <c r="D12" s="12" t="s">
        <v>130</v>
      </c>
      <c r="E12" s="12" t="s">
        <v>131</v>
      </c>
      <c r="F12" s="12" t="s">
        <v>132</v>
      </c>
      <c r="G12" s="12" t="s">
        <v>133</v>
      </c>
      <c r="H12" s="43" t="n">
        <v>46416</v>
      </c>
      <c r="I12" s="26" t="s">
        <v>127</v>
      </c>
      <c r="J12" s="12" t="s">
        <v>134</v>
      </c>
      <c r="K12" s="21" t="str">
        <f aca="false">IF(AND(F12&lt;&gt;"",H12&lt;&gt;"",I12&lt;&gt;"Réalisée",I12&lt;&gt;"Abandonnée"),IF(H12&lt;$C$4,"En retard",""),"")</f>
        <v/>
      </c>
    </row>
    <row r="13" customFormat="false" ht="43.5" hidden="false" customHeight="true" outlineLevel="0" collapsed="false">
      <c r="A13" s="19" t="n">
        <v>3</v>
      </c>
      <c r="B13" s="43" t="n">
        <v>46307</v>
      </c>
      <c r="C13" s="12" t="s">
        <v>135</v>
      </c>
      <c r="D13" s="12" t="s">
        <v>136</v>
      </c>
      <c r="E13" s="12" t="s">
        <v>137</v>
      </c>
      <c r="F13" s="12" t="s">
        <v>138</v>
      </c>
      <c r="G13" s="12" t="s">
        <v>139</v>
      </c>
      <c r="H13" s="43" t="n">
        <v>46311</v>
      </c>
      <c r="I13" s="26" t="s">
        <v>140</v>
      </c>
      <c r="J13" s="12" t="s">
        <v>141</v>
      </c>
      <c r="K13" s="21" t="str">
        <f aca="false">IF(AND(F13&lt;&gt;"",H13&lt;&gt;"",I13&lt;&gt;"Réalisée",I13&lt;&gt;"Abandonnée"),IF(H13&lt;$C$4,"En retard",""),"")</f>
        <v/>
      </c>
    </row>
    <row r="14" customFormat="false" ht="30" hidden="false" customHeight="true" outlineLevel="0" collapsed="false">
      <c r="A14" s="19" t="n">
        <v>4</v>
      </c>
      <c r="B14" s="43"/>
      <c r="C14" s="12"/>
      <c r="D14" s="12"/>
      <c r="E14" s="12"/>
      <c r="F14" s="12"/>
      <c r="G14" s="12"/>
      <c r="H14" s="43"/>
      <c r="I14" s="26"/>
      <c r="J14" s="12"/>
      <c r="K14" s="21" t="str">
        <f aca="false">IF(AND(F14&lt;&gt;"",H14&lt;&gt;"",I14&lt;&gt;"Réalisée",I14&lt;&gt;"Abandonnée"),IF(H14&lt;$C$4,"En retard",""),"")</f>
        <v/>
      </c>
    </row>
    <row r="15" customFormat="false" ht="30" hidden="false" customHeight="true" outlineLevel="0" collapsed="false">
      <c r="A15" s="19" t="n">
        <v>5</v>
      </c>
      <c r="B15" s="43"/>
      <c r="C15" s="12"/>
      <c r="D15" s="12"/>
      <c r="E15" s="12"/>
      <c r="F15" s="12"/>
      <c r="G15" s="12"/>
      <c r="H15" s="43"/>
      <c r="I15" s="26"/>
      <c r="J15" s="12"/>
      <c r="K15" s="21" t="str">
        <f aca="false">IF(AND(F15&lt;&gt;"",H15&lt;&gt;"",I15&lt;&gt;"Réalisée",I15&lt;&gt;"Abandonnée"),IF(H15&lt;$C$4,"En retard",""),"")</f>
        <v/>
      </c>
    </row>
    <row r="16" customFormat="false" ht="30" hidden="false" customHeight="true" outlineLevel="0" collapsed="false">
      <c r="A16" s="19" t="n">
        <v>6</v>
      </c>
      <c r="B16" s="43"/>
      <c r="C16" s="12"/>
      <c r="D16" s="12"/>
      <c r="E16" s="12"/>
      <c r="F16" s="12"/>
      <c r="G16" s="12"/>
      <c r="H16" s="43"/>
      <c r="I16" s="26"/>
      <c r="J16" s="12"/>
      <c r="K16" s="21" t="str">
        <f aca="false">IF(AND(F16&lt;&gt;"",H16&lt;&gt;"",I16&lt;&gt;"Réalisée",I16&lt;&gt;"Abandonnée"),IF(H16&lt;$C$4,"En retard",""),"")</f>
        <v/>
      </c>
    </row>
    <row r="17" customFormat="false" ht="30" hidden="false" customHeight="true" outlineLevel="0" collapsed="false">
      <c r="A17" s="19" t="n">
        <v>7</v>
      </c>
      <c r="B17" s="43"/>
      <c r="C17" s="12"/>
      <c r="D17" s="12"/>
      <c r="E17" s="12"/>
      <c r="F17" s="12"/>
      <c r="G17" s="12"/>
      <c r="H17" s="43"/>
      <c r="I17" s="26"/>
      <c r="J17" s="12"/>
      <c r="K17" s="21" t="str">
        <f aca="false">IF(AND(F17&lt;&gt;"",H17&lt;&gt;"",I17&lt;&gt;"Réalisée",I17&lt;&gt;"Abandonnée"),IF(H17&lt;$C$4,"En retard",""),"")</f>
        <v/>
      </c>
    </row>
    <row r="18" customFormat="false" ht="30" hidden="false" customHeight="true" outlineLevel="0" collapsed="false">
      <c r="A18" s="19" t="n">
        <v>8</v>
      </c>
      <c r="B18" s="43"/>
      <c r="C18" s="12"/>
      <c r="D18" s="12"/>
      <c r="E18" s="12"/>
      <c r="F18" s="12"/>
      <c r="G18" s="12"/>
      <c r="H18" s="43"/>
      <c r="I18" s="26"/>
      <c r="J18" s="12"/>
      <c r="K18" s="21" t="str">
        <f aca="false">IF(AND(F18&lt;&gt;"",H18&lt;&gt;"",I18&lt;&gt;"Réalisée",I18&lt;&gt;"Abandonnée"),IF(H18&lt;$C$4,"En retard",""),"")</f>
        <v/>
      </c>
    </row>
    <row r="19" customFormat="false" ht="30" hidden="false" customHeight="true" outlineLevel="0" collapsed="false">
      <c r="A19" s="19" t="n">
        <v>9</v>
      </c>
      <c r="B19" s="43"/>
      <c r="C19" s="12"/>
      <c r="D19" s="12"/>
      <c r="E19" s="12"/>
      <c r="F19" s="12"/>
      <c r="G19" s="12"/>
      <c r="H19" s="43"/>
      <c r="I19" s="26"/>
      <c r="J19" s="12"/>
      <c r="K19" s="21" t="str">
        <f aca="false">IF(AND(F19&lt;&gt;"",H19&lt;&gt;"",I19&lt;&gt;"Réalisée",I19&lt;&gt;"Abandonnée"),IF(H19&lt;$C$4,"En retard",""),"")</f>
        <v/>
      </c>
    </row>
    <row r="20" customFormat="false" ht="30" hidden="false" customHeight="true" outlineLevel="0" collapsed="false">
      <c r="A20" s="19" t="n">
        <v>10</v>
      </c>
      <c r="B20" s="43"/>
      <c r="C20" s="12"/>
      <c r="D20" s="12"/>
      <c r="E20" s="12"/>
      <c r="F20" s="12"/>
      <c r="G20" s="12"/>
      <c r="H20" s="43"/>
      <c r="I20" s="26"/>
      <c r="J20" s="12"/>
      <c r="K20" s="21" t="str">
        <f aca="false">IF(AND(F20&lt;&gt;"",H20&lt;&gt;"",I20&lt;&gt;"Réalisée",I20&lt;&gt;"Abandonnée"),IF(H20&lt;$C$4,"En retard",""),"")</f>
        <v/>
      </c>
    </row>
    <row r="21" customFormat="false" ht="30" hidden="false" customHeight="true" outlineLevel="0" collapsed="false">
      <c r="A21" s="19" t="n">
        <v>11</v>
      </c>
      <c r="B21" s="43"/>
      <c r="C21" s="12"/>
      <c r="D21" s="12"/>
      <c r="E21" s="12"/>
      <c r="F21" s="12"/>
      <c r="G21" s="12"/>
      <c r="H21" s="43"/>
      <c r="I21" s="26"/>
      <c r="J21" s="12"/>
      <c r="K21" s="21" t="str">
        <f aca="false">IF(AND(F21&lt;&gt;"",H21&lt;&gt;"",I21&lt;&gt;"Réalisée",I21&lt;&gt;"Abandonnée"),IF(H21&lt;$C$4,"En retard",""),"")</f>
        <v/>
      </c>
    </row>
    <row r="22" customFormat="false" ht="30" hidden="false" customHeight="true" outlineLevel="0" collapsed="false">
      <c r="A22" s="19" t="n">
        <v>12</v>
      </c>
      <c r="B22" s="43"/>
      <c r="C22" s="12"/>
      <c r="D22" s="12"/>
      <c r="E22" s="12"/>
      <c r="F22" s="12"/>
      <c r="G22" s="12"/>
      <c r="H22" s="43"/>
      <c r="I22" s="26"/>
      <c r="J22" s="12"/>
      <c r="K22" s="21" t="str">
        <f aca="false">IF(AND(F22&lt;&gt;"",H22&lt;&gt;"",I22&lt;&gt;"Réalisée",I22&lt;&gt;"Abandonnée"),IF(H22&lt;$C$4,"En retard",""),"")</f>
        <v/>
      </c>
    </row>
    <row r="23" customFormat="false" ht="30" hidden="false" customHeight="true" outlineLevel="0" collapsed="false">
      <c r="A23" s="19" t="n">
        <v>13</v>
      </c>
      <c r="B23" s="43"/>
      <c r="C23" s="12"/>
      <c r="D23" s="12"/>
      <c r="E23" s="12"/>
      <c r="F23" s="12"/>
      <c r="G23" s="12"/>
      <c r="H23" s="43"/>
      <c r="I23" s="26"/>
      <c r="J23" s="12"/>
      <c r="K23" s="21" t="str">
        <f aca="false">IF(AND(F23&lt;&gt;"",H23&lt;&gt;"",I23&lt;&gt;"Réalisée",I23&lt;&gt;"Abandonnée"),IF(H23&lt;$C$4,"En retard",""),"")</f>
        <v/>
      </c>
    </row>
    <row r="24" customFormat="false" ht="30" hidden="false" customHeight="true" outlineLevel="0" collapsed="false">
      <c r="A24" s="19" t="n">
        <v>14</v>
      </c>
      <c r="B24" s="43"/>
      <c r="C24" s="12"/>
      <c r="D24" s="12"/>
      <c r="E24" s="12"/>
      <c r="F24" s="12"/>
      <c r="G24" s="12"/>
      <c r="H24" s="43"/>
      <c r="I24" s="26"/>
      <c r="J24" s="12"/>
      <c r="K24" s="21" t="str">
        <f aca="false">IF(AND(F24&lt;&gt;"",H24&lt;&gt;"",I24&lt;&gt;"Réalisée",I24&lt;&gt;"Abandonnée"),IF(H24&lt;$C$4,"En retard",""),"")</f>
        <v/>
      </c>
    </row>
    <row r="25" customFormat="false" ht="30" hidden="false" customHeight="true" outlineLevel="0" collapsed="false">
      <c r="A25" s="19" t="n">
        <v>15</v>
      </c>
      <c r="B25" s="43"/>
      <c r="C25" s="12"/>
      <c r="D25" s="12"/>
      <c r="E25" s="12"/>
      <c r="F25" s="12"/>
      <c r="G25" s="12"/>
      <c r="H25" s="43"/>
      <c r="I25" s="26"/>
      <c r="J25" s="12"/>
      <c r="K25" s="21" t="str">
        <f aca="false">IF(AND(F25&lt;&gt;"",H25&lt;&gt;"",I25&lt;&gt;"Réalisée",I25&lt;&gt;"Abandonnée"),IF(H25&lt;$C$4,"En retard",""),"")</f>
        <v/>
      </c>
    </row>
  </sheetData>
  <mergeCells count="4">
    <mergeCell ref="A9:D9"/>
    <mergeCell ref="E9:F9"/>
    <mergeCell ref="G9:I9"/>
    <mergeCell ref="J9:K9"/>
  </mergeCells>
  <conditionalFormatting sqref="I11:I25">
    <cfRule type="expression" priority="2" aboveAverage="0" equalAverage="0" bottom="0" percent="0" rank="0" text="" dxfId="1">
      <formula>$I11="Réalisée"</formula>
    </cfRule>
  </conditionalFormatting>
  <conditionalFormatting sqref="K11:K25">
    <cfRule type="expression" priority="3" aboveAverage="0" equalAverage="0" bottom="0" percent="0" rank="0" text="" dxfId="0">
      <formula>$K11="En retard"</formula>
    </cfRule>
  </conditionalFormatting>
  <dataValidations count="2">
    <dataValidation allowBlank="true" errorStyle="stop" operator="between" showDropDown="false" showErrorMessage="false" showInputMessage="false" sqref="C11:C25" type="list">
      <formula1>Listes!$A$4:$A$7</formula1>
      <formula2>0</formula2>
    </dataValidation>
    <dataValidation allowBlank="true" errorStyle="stop" operator="between" showDropDown="false" showErrorMessage="false" showInputMessage="false" sqref="I11:I25" type="list">
      <formula1>Listes!$B$4:$B$7</formula1>
      <formula2>0</formula2>
    </dataValidation>
  </dataValidations>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F5850"/>
    <pageSetUpPr fitToPage="true"/>
  </sheetPr>
  <dimension ref="A1:C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2" min="1" style="0" width="34"/>
  </cols>
  <sheetData>
    <row r="1" customFormat="false" ht="21.75" hidden="false" customHeight="true" outlineLevel="0" collapsed="false">
      <c r="A1" s="1" t="s">
        <v>142</v>
      </c>
      <c r="B1" s="2"/>
      <c r="C1" s="2"/>
    </row>
    <row r="2" customFormat="false" ht="15" hidden="false" customHeight="false" outlineLevel="0" collapsed="false">
      <c r="A2" s="42" t="s">
        <v>143</v>
      </c>
    </row>
    <row r="3" customFormat="false" ht="15" hidden="false" customHeight="false" outlineLevel="0" collapsed="false">
      <c r="A3" s="18" t="s">
        <v>93</v>
      </c>
      <c r="B3" s="18" t="s">
        <v>144</v>
      </c>
    </row>
    <row r="4" customFormat="false" ht="15" hidden="false" customHeight="false" outlineLevel="0" collapsed="false">
      <c r="A4" s="12" t="s">
        <v>122</v>
      </c>
      <c r="B4" s="12" t="s">
        <v>145</v>
      </c>
    </row>
    <row r="5" customFormat="false" ht="15" hidden="false" customHeight="false" outlineLevel="0" collapsed="false">
      <c r="A5" s="12" t="s">
        <v>129</v>
      </c>
      <c r="B5" s="12" t="s">
        <v>127</v>
      </c>
    </row>
    <row r="6" customFormat="false" ht="15" hidden="false" customHeight="false" outlineLevel="0" collapsed="false">
      <c r="A6" s="12" t="s">
        <v>135</v>
      </c>
      <c r="B6" s="12" t="s">
        <v>140</v>
      </c>
    </row>
    <row r="7" customFormat="false" ht="15" hidden="false" customHeight="false" outlineLevel="0" collapsed="false">
      <c r="A7" s="12" t="s">
        <v>146</v>
      </c>
      <c r="B7" s="12" t="s">
        <v>147</v>
      </c>
    </row>
  </sheetData>
  <printOptions headings="false" gridLines="false" gridLinesSet="true" horizontalCentered="false" verticalCentered="false"/>
  <pageMargins left="0.4" right="0.4" top="0.5" bottom="0.6" header="0.511811023622047" footer="0.5"/>
  <pageSetup paperSize="9" scale="100" fitToWidth="1" fitToHeight="0" pageOrder="downThenOver" orientation="landscape" blackAndWhite="false" draft="false" cellComments="none" horizontalDpi="300" verticalDpi="300" copies="1"/>
  <headerFooter differentFirst="false" differentOddEven="false">
    <oddHeader/>
    <oddFooter>&amp;L&amp;8 K-li-T · www.k-li-t.com · Modèle à adapter à votre entreprise&amp;R&amp;8 &amp;A · page &amp;P/&amp;N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2026-10-21T16:13:47Z</dcterms:created>
  <dc:creator>openpyxl</dc:creator>
  <dc:description/>
  <dc:language>en-US</dc:language>
  <cp:lastModifiedBy/>
  <dcterms:modified xsi:type="dcterms:W3CDTF">2026-10-21T18:13:55Z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